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\Documents\LJMU 6311BUSBS &amp; 6105LBSBW Fin Risk Man\"/>
    </mc:Choice>
  </mc:AlternateContent>
  <xr:revisionPtr revIDLastSave="0" documentId="13_ncr:1_{F99651A2-42BC-4EAE-93F6-75B941A9FAD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ASHFLOW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E8" i="1" l="1"/>
  <c r="J36" i="1"/>
  <c r="D23" i="1" l="1"/>
  <c r="C28" i="1"/>
  <c r="E13" i="1" l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D13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E9" i="1"/>
  <c r="D9" i="1"/>
  <c r="E11" i="1" l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J35" i="1" l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H37" i="1"/>
  <c r="K36" i="1" s="1"/>
  <c r="H10" i="1"/>
  <c r="K35" i="1" l="1"/>
  <c r="K37" i="1" s="1"/>
  <c r="E21" i="1" l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E18" i="1"/>
  <c r="F18" i="1" s="1"/>
  <c r="G18" i="1" s="1"/>
  <c r="H18" i="1" s="1"/>
  <c r="I18" i="1" s="1"/>
  <c r="J18" i="1" l="1"/>
  <c r="K18" i="1" l="1"/>
  <c r="L18" i="1" l="1"/>
  <c r="E20" i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H41" i="1" l="1"/>
  <c r="C34" i="1"/>
  <c r="M18" i="1"/>
  <c r="C35" i="1" l="1"/>
  <c r="E35" i="1" s="1"/>
  <c r="N18" i="1"/>
  <c r="K41" i="1"/>
  <c r="L41" i="1"/>
  <c r="E19" i="1"/>
  <c r="E30" i="1"/>
  <c r="F30" i="1" s="1"/>
  <c r="G30" i="1" s="1"/>
  <c r="C36" i="1" l="1"/>
  <c r="E36" i="1" s="1"/>
  <c r="E27" i="1"/>
  <c r="O18" i="1"/>
  <c r="H30" i="1"/>
  <c r="I30" i="1" s="1"/>
  <c r="F19" i="1"/>
  <c r="E23" i="1"/>
  <c r="E10" i="1"/>
  <c r="F10" i="1"/>
  <c r="G10" i="1"/>
  <c r="D10" i="1"/>
  <c r="H12" i="1" l="1"/>
  <c r="H14" i="1" s="1"/>
  <c r="P18" i="1"/>
  <c r="J30" i="1"/>
  <c r="G19" i="1"/>
  <c r="F23" i="1"/>
  <c r="C31" i="1"/>
  <c r="G12" i="1"/>
  <c r="G14" i="1" s="1"/>
  <c r="D12" i="1"/>
  <c r="D14" i="1" s="1"/>
  <c r="D25" i="1" s="1"/>
  <c r="F12" i="1"/>
  <c r="F14" i="1" s="1"/>
  <c r="E12" i="1"/>
  <c r="E14" i="1" s="1"/>
  <c r="E25" i="1" s="1"/>
  <c r="F27" i="1" l="1"/>
  <c r="E26" i="1"/>
  <c r="E28" i="1" s="1"/>
  <c r="D28" i="1"/>
  <c r="Q18" i="1"/>
  <c r="G27" i="1"/>
  <c r="I12" i="1"/>
  <c r="I14" i="1" s="1"/>
  <c r="K30" i="1"/>
  <c r="F26" i="1"/>
  <c r="G23" i="1"/>
  <c r="G25" i="1" s="1"/>
  <c r="H19" i="1"/>
  <c r="J41" i="1"/>
  <c r="I41" i="1"/>
  <c r="H42" i="1" l="1"/>
  <c r="L42" i="1" s="1"/>
  <c r="D31" i="1"/>
  <c r="H43" i="1"/>
  <c r="K43" i="1" s="1"/>
  <c r="E31" i="1"/>
  <c r="J12" i="1"/>
  <c r="J14" i="1" s="1"/>
  <c r="R18" i="1"/>
  <c r="H23" i="1"/>
  <c r="H25" i="1" s="1"/>
  <c r="I19" i="1"/>
  <c r="H26" i="1"/>
  <c r="L30" i="1"/>
  <c r="F25" i="1"/>
  <c r="G26" i="1" s="1"/>
  <c r="G28" i="1" s="1"/>
  <c r="J42" i="1" l="1"/>
  <c r="I42" i="1"/>
  <c r="I43" i="1" s="1"/>
  <c r="K42" i="1"/>
  <c r="J43" i="1"/>
  <c r="L43" i="1"/>
  <c r="H45" i="1"/>
  <c r="K45" i="1" s="1"/>
  <c r="G31" i="1"/>
  <c r="J19" i="1"/>
  <c r="I23" i="1"/>
  <c r="I25" i="1" s="1"/>
  <c r="K12" i="1"/>
  <c r="K14" i="1" s="1"/>
  <c r="I26" i="1"/>
  <c r="S18" i="1"/>
  <c r="F28" i="1"/>
  <c r="M30" i="1"/>
  <c r="H27" i="1" l="1"/>
  <c r="H44" i="1"/>
  <c r="K44" i="1" s="1"/>
  <c r="F31" i="1"/>
  <c r="I27" i="1"/>
  <c r="I28" i="1" s="1"/>
  <c r="J26" i="1"/>
  <c r="K19" i="1"/>
  <c r="J23" i="1"/>
  <c r="J25" i="1" s="1"/>
  <c r="T18" i="1"/>
  <c r="L12" i="1"/>
  <c r="L14" i="1" s="1"/>
  <c r="N30" i="1"/>
  <c r="J45" i="1"/>
  <c r="L45" i="1"/>
  <c r="I44" i="1" l="1"/>
  <c r="I46" i="1" s="1"/>
  <c r="H28" i="1"/>
  <c r="L44" i="1"/>
  <c r="J44" i="1"/>
  <c r="H47" i="1"/>
  <c r="K47" i="1" s="1"/>
  <c r="I31" i="1"/>
  <c r="J27" i="1"/>
  <c r="J28" i="1" s="1"/>
  <c r="U18" i="1"/>
  <c r="M12" i="1"/>
  <c r="M14" i="1" s="1"/>
  <c r="K26" i="1"/>
  <c r="L19" i="1"/>
  <c r="K23" i="1"/>
  <c r="K25" i="1" s="1"/>
  <c r="O30" i="1"/>
  <c r="H31" i="1" l="1"/>
  <c r="H46" i="1"/>
  <c r="H48" i="1"/>
  <c r="K48" i="1" s="1"/>
  <c r="J31" i="1"/>
  <c r="L26" i="1"/>
  <c r="N12" i="1"/>
  <c r="N14" i="1" s="1"/>
  <c r="M19" i="1"/>
  <c r="L23" i="1"/>
  <c r="L25" i="1" s="1"/>
  <c r="V18" i="1"/>
  <c r="P30" i="1"/>
  <c r="L47" i="1"/>
  <c r="J47" i="1"/>
  <c r="K46" i="1" l="1"/>
  <c r="L46" i="1"/>
  <c r="J46" i="1"/>
  <c r="W18" i="1"/>
  <c r="M26" i="1"/>
  <c r="O12" i="1"/>
  <c r="O14" i="1" s="1"/>
  <c r="N19" i="1"/>
  <c r="M23" i="1"/>
  <c r="M25" i="1" s="1"/>
  <c r="K27" i="1"/>
  <c r="K28" i="1" s="1"/>
  <c r="Q30" i="1"/>
  <c r="J48" i="1"/>
  <c r="L48" i="1"/>
  <c r="H49" i="1" l="1"/>
  <c r="K49" i="1" s="1"/>
  <c r="K31" i="1"/>
  <c r="P12" i="1"/>
  <c r="P14" i="1" s="1"/>
  <c r="X18" i="1"/>
  <c r="N26" i="1"/>
  <c r="O19" i="1"/>
  <c r="N23" i="1"/>
  <c r="N25" i="1" s="1"/>
  <c r="R30" i="1"/>
  <c r="J49" i="1" l="1"/>
  <c r="L49" i="1"/>
  <c r="P19" i="1"/>
  <c r="O23" i="1"/>
  <c r="O25" i="1" s="1"/>
  <c r="Y18" i="1"/>
  <c r="O26" i="1"/>
  <c r="Q12" i="1"/>
  <c r="Q14" i="1" s="1"/>
  <c r="S30" i="1"/>
  <c r="Z18" i="1" l="1"/>
  <c r="P26" i="1"/>
  <c r="R12" i="1"/>
  <c r="R14" i="1" s="1"/>
  <c r="L27" i="1"/>
  <c r="L28" i="1" s="1"/>
  <c r="Q19" i="1"/>
  <c r="P23" i="1"/>
  <c r="P25" i="1" s="1"/>
  <c r="T30" i="1"/>
  <c r="H50" i="1" l="1"/>
  <c r="L50" i="1" s="1"/>
  <c r="L31" i="1"/>
  <c r="M27" i="1"/>
  <c r="M28" i="1" s="1"/>
  <c r="R19" i="1"/>
  <c r="Q23" i="1"/>
  <c r="Q25" i="1" s="1"/>
  <c r="S12" i="1"/>
  <c r="S14" i="1" s="1"/>
  <c r="AA18" i="1"/>
  <c r="Q26" i="1"/>
  <c r="U30" i="1"/>
  <c r="J50" i="1" l="1"/>
  <c r="K50" i="1"/>
  <c r="H51" i="1"/>
  <c r="L51" i="1" s="1"/>
  <c r="M31" i="1"/>
  <c r="AB18" i="1"/>
  <c r="R26" i="1"/>
  <c r="S19" i="1"/>
  <c r="R23" i="1"/>
  <c r="R25" i="1" s="1"/>
  <c r="T12" i="1"/>
  <c r="T14" i="1" s="1"/>
  <c r="V30" i="1"/>
  <c r="K51" i="1" l="1"/>
  <c r="N27" i="1"/>
  <c r="N28" i="1" s="1"/>
  <c r="J51" i="1"/>
  <c r="S26" i="1"/>
  <c r="U12" i="1"/>
  <c r="U14" i="1" s="1"/>
  <c r="T19" i="1"/>
  <c r="S23" i="1"/>
  <c r="S25" i="1" s="1"/>
  <c r="W30" i="1"/>
  <c r="H52" i="1" l="1"/>
  <c r="N31" i="1"/>
  <c r="T26" i="1"/>
  <c r="U19" i="1"/>
  <c r="T23" i="1"/>
  <c r="T25" i="1" s="1"/>
  <c r="V12" i="1"/>
  <c r="V14" i="1" s="1"/>
  <c r="X30" i="1"/>
  <c r="K52" i="1" l="1"/>
  <c r="L52" i="1"/>
  <c r="J52" i="1"/>
  <c r="V19" i="1"/>
  <c r="U23" i="1"/>
  <c r="U25" i="1" s="1"/>
  <c r="W12" i="1"/>
  <c r="W14" i="1" s="1"/>
  <c r="U26" i="1"/>
  <c r="Y30" i="1"/>
  <c r="O27" i="1" l="1"/>
  <c r="O28" i="1" s="1"/>
  <c r="V26" i="1"/>
  <c r="X12" i="1"/>
  <c r="X14" i="1" s="1"/>
  <c r="W19" i="1"/>
  <c r="V23" i="1"/>
  <c r="V25" i="1" s="1"/>
  <c r="Z30" i="1"/>
  <c r="H53" i="1" l="1"/>
  <c r="O31" i="1"/>
  <c r="Y12" i="1"/>
  <c r="Y14" i="1" s="1"/>
  <c r="X19" i="1"/>
  <c r="W23" i="1"/>
  <c r="W25" i="1" s="1"/>
  <c r="W26" i="1"/>
  <c r="AA30" i="1"/>
  <c r="P27" i="1" l="1"/>
  <c r="P28" i="1" s="1"/>
  <c r="K53" i="1"/>
  <c r="J53" i="1"/>
  <c r="L53" i="1"/>
  <c r="Y19" i="1"/>
  <c r="X23" i="1"/>
  <c r="X25" i="1" s="1"/>
  <c r="Z12" i="1"/>
  <c r="Z14" i="1" s="1"/>
  <c r="X26" i="1"/>
  <c r="AB30" i="1"/>
  <c r="Q27" i="1" l="1"/>
  <c r="Q28" i="1" s="1"/>
  <c r="H54" i="1"/>
  <c r="P31" i="1"/>
  <c r="AB12" i="1"/>
  <c r="AB14" i="1" s="1"/>
  <c r="AA12" i="1"/>
  <c r="AA14" i="1" s="1"/>
  <c r="Y26" i="1"/>
  <c r="Z19" i="1"/>
  <c r="Y23" i="1"/>
  <c r="Y25" i="1" s="1"/>
  <c r="AC30" i="1"/>
  <c r="K54" i="1" l="1"/>
  <c r="J54" i="1"/>
  <c r="L54" i="1"/>
  <c r="H55" i="1"/>
  <c r="Q31" i="1"/>
  <c r="Z26" i="1"/>
  <c r="AA19" i="1"/>
  <c r="Z23" i="1"/>
  <c r="Z25" i="1" s="1"/>
  <c r="R27" i="1" l="1"/>
  <c r="R28" i="1" s="1"/>
  <c r="K55" i="1"/>
  <c r="J55" i="1"/>
  <c r="L55" i="1"/>
  <c r="AB19" i="1"/>
  <c r="AB23" i="1" s="1"/>
  <c r="AB25" i="1" s="1"/>
  <c r="AA23" i="1"/>
  <c r="AA25" i="1" s="1"/>
  <c r="AA26" i="1"/>
  <c r="R31" i="1" l="1"/>
  <c r="H56" i="1"/>
  <c r="AB26" i="1"/>
  <c r="AC26" i="1"/>
  <c r="S27" i="1" l="1"/>
  <c r="S28" i="1" s="1"/>
  <c r="K56" i="1"/>
  <c r="L56" i="1"/>
  <c r="J56" i="1"/>
  <c r="H57" i="1" l="1"/>
  <c r="S31" i="1"/>
  <c r="T27" i="1" l="1"/>
  <c r="T28" i="1" s="1"/>
  <c r="L57" i="1"/>
  <c r="K57" i="1"/>
  <c r="J57" i="1"/>
  <c r="T31" i="1" l="1"/>
  <c r="H58" i="1"/>
  <c r="U27" i="1" l="1"/>
  <c r="U28" i="1" s="1"/>
  <c r="J58" i="1"/>
  <c r="K58" i="1"/>
  <c r="L58" i="1"/>
  <c r="H59" i="1" l="1"/>
  <c r="U31" i="1"/>
  <c r="V27" i="1" l="1"/>
  <c r="V28" i="1" s="1"/>
  <c r="L59" i="1"/>
  <c r="K59" i="1"/>
  <c r="J59" i="1"/>
  <c r="V31" i="1" l="1"/>
  <c r="H60" i="1"/>
  <c r="W27" i="1" l="1"/>
  <c r="W28" i="1" s="1"/>
  <c r="K60" i="1"/>
  <c r="L60" i="1"/>
  <c r="J60" i="1"/>
  <c r="H61" i="1" l="1"/>
  <c r="W31" i="1"/>
  <c r="X27" i="1" l="1"/>
  <c r="X28" i="1" s="1"/>
  <c r="K61" i="1"/>
  <c r="J61" i="1"/>
  <c r="L61" i="1"/>
  <c r="Y27" i="1" l="1"/>
  <c r="Y28" i="1" s="1"/>
  <c r="H62" i="1"/>
  <c r="X31" i="1"/>
  <c r="K62" i="1" l="1"/>
  <c r="L62" i="1"/>
  <c r="J62" i="1"/>
  <c r="H63" i="1"/>
  <c r="Y31" i="1"/>
  <c r="J63" i="1" l="1"/>
  <c r="L63" i="1"/>
  <c r="K63" i="1"/>
  <c r="Z27" i="1"/>
  <c r="Z28" i="1" s="1"/>
  <c r="Z31" i="1" l="1"/>
  <c r="H64" i="1"/>
  <c r="AA27" i="1" l="1"/>
  <c r="AA28" i="1" s="1"/>
  <c r="L64" i="1"/>
  <c r="J64" i="1"/>
  <c r="K64" i="1"/>
  <c r="H65" i="1" l="1"/>
  <c r="AA31" i="1"/>
  <c r="AB27" i="1"/>
  <c r="AB28" i="1" s="1"/>
  <c r="K65" i="1" l="1"/>
  <c r="J65" i="1"/>
  <c r="L65" i="1"/>
  <c r="H66" i="1"/>
  <c r="AB31" i="1"/>
  <c r="K66" i="1" l="1"/>
  <c r="J66" i="1"/>
  <c r="L66" i="1"/>
  <c r="AC27" i="1" l="1"/>
  <c r="AD27" i="1" l="1"/>
  <c r="AC28" i="1"/>
  <c r="AC31" i="1" l="1"/>
  <c r="AD31" i="1" s="1"/>
  <c r="H67" i="1"/>
  <c r="L67" i="1" l="1"/>
  <c r="L68" i="1" s="1"/>
  <c r="K67" i="1"/>
  <c r="K68" i="1" s="1"/>
  <c r="J67" i="1"/>
  <c r="J68" i="1" s="1"/>
  <c r="H68" i="1"/>
</calcChain>
</file>

<file path=xl/sharedStrings.xml><?xml version="1.0" encoding="utf-8"?>
<sst xmlns="http://schemas.openxmlformats.org/spreadsheetml/2006/main" count="79" uniqueCount="73">
  <si>
    <t>Year 0</t>
  </si>
  <si>
    <t>Sales Vol</t>
  </si>
  <si>
    <t>Price</t>
  </si>
  <si>
    <t>Ex Rate</t>
  </si>
  <si>
    <t>Net $</t>
  </si>
  <si>
    <t>IRR</t>
  </si>
  <si>
    <t>NPV at 10%</t>
  </si>
  <si>
    <t>NPV at 40%</t>
  </si>
  <si>
    <t>Material</t>
  </si>
  <si>
    <t>Production Costs</t>
  </si>
  <si>
    <t>Other</t>
  </si>
  <si>
    <t>CASHFLOW</t>
  </si>
  <si>
    <t>PAYBACK</t>
  </si>
  <si>
    <t>NPV</t>
  </si>
  <si>
    <t>Inflation</t>
  </si>
  <si>
    <t>DISCOUNT RATE</t>
  </si>
  <si>
    <t>PRESENT VALUE</t>
  </si>
  <si>
    <t>$ Income</t>
  </si>
  <si>
    <t>less Material $</t>
  </si>
  <si>
    <t>Equity</t>
  </si>
  <si>
    <t>Debt</t>
  </si>
  <si>
    <t>WACC</t>
  </si>
  <si>
    <t>Cost</t>
  </si>
  <si>
    <t>After Tax</t>
  </si>
  <si>
    <t>£ INCOME</t>
  </si>
  <si>
    <t>£ EXPENDITURE</t>
  </si>
  <si>
    <t>OPERATING PROFIT</t>
  </si>
  <si>
    <t>WDA</t>
  </si>
  <si>
    <t>Corporation Tax</t>
  </si>
  <si>
    <t>Asset Cost</t>
  </si>
  <si>
    <t>Tax Rate</t>
  </si>
  <si>
    <t>FINANCE</t>
  </si>
  <si>
    <t>NET CASH FLOW</t>
  </si>
  <si>
    <t>Variables</t>
  </si>
  <si>
    <t>Oil Price</t>
  </si>
  <si>
    <t>Volume</t>
  </si>
  <si>
    <t>$/£</t>
  </si>
  <si>
    <t>Freight of Material</t>
  </si>
  <si>
    <t>Insurance of Material</t>
  </si>
  <si>
    <t>Bank Charges of Material</t>
  </si>
  <si>
    <t>Loan Security/Arrangement Fee</t>
  </si>
  <si>
    <t>Base +6.25% with an Security/Arrangement Fee of £3M</t>
  </si>
  <si>
    <t>Tax Saving</t>
  </si>
  <si>
    <t>Tax Allowance</t>
  </si>
  <si>
    <t>1st Year Allowance 100%</t>
  </si>
  <si>
    <t>Capital Allowance</t>
  </si>
  <si>
    <t>2.54 years</t>
  </si>
  <si>
    <t>ASSUMED Ke = 20%</t>
  </si>
  <si>
    <t>NPV AT 14.09%</t>
  </si>
  <si>
    <t>Availability</t>
  </si>
  <si>
    <t>Production</t>
  </si>
  <si>
    <t>Demand/Sale</t>
  </si>
  <si>
    <t>Probability</t>
  </si>
  <si>
    <t>Impact</t>
  </si>
  <si>
    <t>Recommendation</t>
  </si>
  <si>
    <t>Exchange Rate</t>
  </si>
  <si>
    <t>See Coursework Data/Info</t>
  </si>
  <si>
    <t>Bonds/Guarantees</t>
  </si>
  <si>
    <t>Assess the Timings/GANTT/Performance</t>
  </si>
  <si>
    <t>Market for Oil/PEST</t>
  </si>
  <si>
    <t xml:space="preserve">Oil </t>
  </si>
  <si>
    <t>S &amp; P</t>
  </si>
  <si>
    <t>RISK</t>
  </si>
  <si>
    <t>comm</t>
  </si>
  <si>
    <t>buy</t>
  </si>
  <si>
    <t>sell</t>
  </si>
  <si>
    <t>profit</t>
  </si>
  <si>
    <t>lose</t>
  </si>
  <si>
    <t>gain</t>
  </si>
  <si>
    <t>Hedge ??</t>
  </si>
  <si>
    <t>Hedge  ??</t>
  </si>
  <si>
    <t>EIA Forecast &amp; Past Trend</t>
  </si>
  <si>
    <t>New NPV etc &amp; Break 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</si>
</sst>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[$$-409]* #,##0.00_ ;_-[$$-409]* \-#,##0.00\ ;_-[$$-409]* &quot;-&quot;??_ ;_-@_ "/>
    <numFmt numFmtId="166" formatCode="_-[$£-809]* #,##0.00_-;\-[$£-809]* #,##0.00_-;_-[$£-809]* &quot;-&quot;??_-;_-@_-"/>
    <numFmt numFmtId="167" formatCode="_-[$£-809]* #,##0_-;\-[$£-809]* #,##0_-;_-[$£-809]* &quot;-&quot;??_-;_-@_-"/>
    <numFmt numFmtId="168" formatCode="&quot;£&quot;#,##0"/>
    <numFmt numFmtId="169" formatCode="_-[$$-409]* #,##0_ ;_-[$$-409]* \-#,##0\ ;_-[$$-409]* &quot;-&quot;??_ ;_-@_ "/>
    <numFmt numFmtId="170" formatCode="_-&quot;£&quot;* #,##0_-;\-&quot;£&quot;* #,##0_-;_-&quot;£&quot;* &quot;-&quot;??_-;_-@_-"/>
    <numFmt numFmtId="171" formatCode="#,##0.0000_ ;\-#,##0.0000\ "/>
    <numFmt numFmtId="172" formatCode="0.0%"/>
    <numFmt numFmtId="173" formatCode="0.0000"/>
    <numFmt numFmtId="174" formatCode="_-[$£-809]* #,##0.0000_-;\-[$£-809]* #,##0.0000_-;_-[$£-809]* &quot;-&quot;??_-;_-@_-"/>
    <numFmt numFmtId="175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0" fillId="3" borderId="1" xfId="0" applyFill="1" applyBorder="1"/>
    <xf numFmtId="0" fontId="0" fillId="3" borderId="0" xfId="0" applyFill="1" applyBorder="1"/>
    <xf numFmtId="167" fontId="1" fillId="3" borderId="2" xfId="0" applyNumberFormat="1" applyFont="1" applyFill="1" applyBorder="1"/>
    <xf numFmtId="167" fontId="0" fillId="3" borderId="0" xfId="0" applyNumberFormat="1" applyFill="1"/>
    <xf numFmtId="0" fontId="1" fillId="3" borderId="0" xfId="0" applyFont="1" applyFill="1" applyBorder="1"/>
    <xf numFmtId="0" fontId="0" fillId="0" borderId="1" xfId="0" applyBorder="1"/>
    <xf numFmtId="0" fontId="1" fillId="0" borderId="1" xfId="0" applyFont="1" applyBorder="1"/>
    <xf numFmtId="167" fontId="3" fillId="3" borderId="0" xfId="0" applyNumberFormat="1" applyFont="1" applyFill="1" applyBorder="1"/>
    <xf numFmtId="170" fontId="3" fillId="3" borderId="0" xfId="2" applyNumberFormat="1" applyFont="1" applyFill="1" applyBorder="1"/>
    <xf numFmtId="0" fontId="1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1" fillId="3" borderId="6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4" fillId="3" borderId="5" xfId="0" applyFont="1" applyFill="1" applyBorder="1"/>
    <xf numFmtId="167" fontId="5" fillId="3" borderId="4" xfId="0" applyNumberFormat="1" applyFont="1" applyFill="1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167" fontId="6" fillId="3" borderId="4" xfId="0" applyNumberFormat="1" applyFont="1" applyFill="1" applyBorder="1"/>
    <xf numFmtId="164" fontId="0" fillId="3" borderId="8" xfId="1" applyNumberFormat="1" applyFont="1" applyFill="1" applyBorder="1"/>
    <xf numFmtId="165" fontId="0" fillId="3" borderId="7" xfId="1" applyNumberFormat="1" applyFont="1" applyFill="1" applyBorder="1"/>
    <xf numFmtId="0" fontId="0" fillId="3" borderId="7" xfId="0" applyFill="1" applyBorder="1"/>
    <xf numFmtId="166" fontId="0" fillId="3" borderId="8" xfId="0" applyNumberFormat="1" applyFill="1" applyBorder="1"/>
    <xf numFmtId="168" fontId="3" fillId="3" borderId="8" xfId="0" applyNumberFormat="1" applyFont="1" applyFill="1" applyBorder="1"/>
    <xf numFmtId="168" fontId="3" fillId="3" borderId="7" xfId="0" applyNumberFormat="1" applyFont="1" applyFill="1" applyBorder="1"/>
    <xf numFmtId="168" fontId="4" fillId="3" borderId="7" xfId="0" applyNumberFormat="1" applyFont="1" applyFill="1" applyBorder="1"/>
    <xf numFmtId="0" fontId="0" fillId="3" borderId="8" xfId="0" applyFill="1" applyBorder="1"/>
    <xf numFmtId="169" fontId="0" fillId="3" borderId="8" xfId="1" applyNumberFormat="1" applyFont="1" applyFill="1" applyBorder="1"/>
    <xf numFmtId="169" fontId="0" fillId="3" borderId="8" xfId="0" applyNumberFormat="1" applyFill="1" applyBorder="1"/>
    <xf numFmtId="167" fontId="1" fillId="3" borderId="9" xfId="0" applyNumberFormat="1" applyFont="1" applyFill="1" applyBorder="1"/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8" fontId="3" fillId="3" borderId="4" xfId="0" applyNumberFormat="1" applyFont="1" applyFill="1" applyBorder="1"/>
    <xf numFmtId="0" fontId="3" fillId="3" borderId="8" xfId="0" applyFont="1" applyFill="1" applyBorder="1"/>
    <xf numFmtId="2" fontId="0" fillId="3" borderId="7" xfId="0" applyNumberFormat="1" applyFill="1" applyBorder="1" applyAlignment="1">
      <alignment horizontal="center"/>
    </xf>
    <xf numFmtId="167" fontId="4" fillId="3" borderId="7" xfId="0" applyNumberFormat="1" applyFont="1" applyFill="1" applyBorder="1"/>
    <xf numFmtId="167" fontId="4" fillId="3" borderId="5" xfId="0" applyNumberFormat="1" applyFont="1" applyFill="1" applyBorder="1"/>
    <xf numFmtId="167" fontId="3" fillId="3" borderId="0" xfId="0" applyNumberFormat="1" applyFont="1" applyFill="1"/>
    <xf numFmtId="0" fontId="0" fillId="3" borderId="1" xfId="0" applyFill="1" applyBorder="1" applyAlignment="1">
      <alignment horizontal="center"/>
    </xf>
    <xf numFmtId="170" fontId="3" fillId="3" borderId="0" xfId="2" applyNumberFormat="1" applyFont="1" applyFill="1"/>
    <xf numFmtId="170" fontId="0" fillId="3" borderId="0" xfId="2" applyNumberFormat="1" applyFont="1" applyFill="1"/>
    <xf numFmtId="167" fontId="4" fillId="3" borderId="2" xfId="0" applyNumberFormat="1" applyFont="1" applyFill="1" applyBorder="1"/>
    <xf numFmtId="167" fontId="8" fillId="3" borderId="0" xfId="0" applyNumberFormat="1" applyFont="1" applyFill="1"/>
    <xf numFmtId="169" fontId="3" fillId="3" borderId="7" xfId="0" applyNumberFormat="1" applyFont="1" applyFill="1" applyBorder="1"/>
    <xf numFmtId="167" fontId="4" fillId="3" borderId="9" xfId="0" applyNumberFormat="1" applyFont="1" applyFill="1" applyBorder="1"/>
    <xf numFmtId="167" fontId="5" fillId="3" borderId="9" xfId="0" applyNumberFormat="1" applyFont="1" applyFill="1" applyBorder="1"/>
    <xf numFmtId="169" fontId="3" fillId="3" borderId="8" xfId="0" applyNumberFormat="1" applyFont="1" applyFill="1" applyBorder="1"/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0" fontId="8" fillId="3" borderId="0" xfId="2" applyNumberFormat="1" applyFont="1" applyFill="1"/>
    <xf numFmtId="170" fontId="8" fillId="3" borderId="0" xfId="2" applyNumberFormat="1" applyFont="1" applyFill="1" applyBorder="1"/>
    <xf numFmtId="170" fontId="2" fillId="3" borderId="0" xfId="2" applyNumberFormat="1" applyFont="1" applyFill="1" applyBorder="1"/>
    <xf numFmtId="2" fontId="0" fillId="3" borderId="8" xfId="0" applyNumberFormat="1" applyFill="1" applyBorder="1" applyAlignment="1">
      <alignment horizontal="center"/>
    </xf>
    <xf numFmtId="0" fontId="5" fillId="3" borderId="5" xfId="0" applyFont="1" applyFill="1" applyBorder="1"/>
    <xf numFmtId="9" fontId="8" fillId="3" borderId="5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167" fontId="5" fillId="3" borderId="7" xfId="0" applyNumberFormat="1" applyFont="1" applyFill="1" applyBorder="1"/>
    <xf numFmtId="0" fontId="0" fillId="0" borderId="0" xfId="0" applyBorder="1"/>
    <xf numFmtId="0" fontId="0" fillId="0" borderId="8" xfId="0" applyBorder="1" applyAlignment="1">
      <alignment horizontal="center"/>
    </xf>
    <xf numFmtId="172" fontId="0" fillId="0" borderId="0" xfId="0" applyNumberFormat="1"/>
    <xf numFmtId="8" fontId="0" fillId="3" borderId="0" xfId="0" applyNumberFormat="1" applyFill="1" applyBorder="1"/>
    <xf numFmtId="169" fontId="0" fillId="3" borderId="11" xfId="1" applyNumberFormat="1" applyFont="1" applyFill="1" applyBorder="1"/>
    <xf numFmtId="169" fontId="0" fillId="3" borderId="11" xfId="0" applyNumberFormat="1" applyFill="1" applyBorder="1"/>
    <xf numFmtId="167" fontId="1" fillId="3" borderId="12" xfId="0" applyNumberFormat="1" applyFont="1" applyFill="1" applyBorder="1"/>
    <xf numFmtId="166" fontId="0" fillId="3" borderId="11" xfId="0" applyNumberFormat="1" applyFill="1" applyBorder="1"/>
    <xf numFmtId="168" fontId="3" fillId="3" borderId="11" xfId="0" applyNumberFormat="1" applyFont="1" applyFill="1" applyBorder="1"/>
    <xf numFmtId="168" fontId="3" fillId="3" borderId="10" xfId="0" applyNumberFormat="1" applyFont="1" applyFill="1" applyBorder="1"/>
    <xf numFmtId="168" fontId="4" fillId="3" borderId="10" xfId="0" applyNumberFormat="1" applyFont="1" applyFill="1" applyBorder="1"/>
    <xf numFmtId="167" fontId="5" fillId="3" borderId="10" xfId="0" applyNumberFormat="1" applyFont="1" applyFill="1" applyBorder="1"/>
    <xf numFmtId="168" fontId="3" fillId="3" borderId="0" xfId="0" applyNumberFormat="1" applyFont="1" applyFill="1" applyBorder="1"/>
    <xf numFmtId="167" fontId="1" fillId="3" borderId="0" xfId="0" applyNumberFormat="1" applyFont="1" applyFill="1" applyBorder="1"/>
    <xf numFmtId="167" fontId="5" fillId="3" borderId="0" xfId="0" applyNumberFormat="1" applyFont="1" applyFill="1" applyBorder="1"/>
    <xf numFmtId="167" fontId="5" fillId="4" borderId="0" xfId="0" applyNumberFormat="1" applyFont="1" applyFill="1" applyBorder="1"/>
    <xf numFmtId="167" fontId="4" fillId="3" borderId="4" xfId="0" applyNumberFormat="1" applyFont="1" applyFill="1" applyBorder="1"/>
    <xf numFmtId="167" fontId="4" fillId="3" borderId="8" xfId="0" applyNumberFormat="1" applyFont="1" applyFill="1" applyBorder="1"/>
    <xf numFmtId="167" fontId="5" fillId="3" borderId="8" xfId="0" applyNumberFormat="1" applyFont="1" applyFill="1" applyBorder="1"/>
    <xf numFmtId="167" fontId="5" fillId="3" borderId="11" xfId="0" applyNumberFormat="1" applyFont="1" applyFill="1" applyBorder="1"/>
    <xf numFmtId="0" fontId="0" fillId="3" borderId="13" xfId="0" applyFill="1" applyBorder="1"/>
    <xf numFmtId="167" fontId="8" fillId="3" borderId="4" xfId="0" applyNumberFormat="1" applyFont="1" applyFill="1" applyBorder="1"/>
    <xf numFmtId="2" fontId="8" fillId="3" borderId="5" xfId="0" applyNumberFormat="1" applyFont="1" applyFill="1" applyBorder="1" applyAlignment="1">
      <alignment horizontal="center"/>
    </xf>
    <xf numFmtId="167" fontId="0" fillId="0" borderId="0" xfId="0" applyNumberFormat="1"/>
    <xf numFmtId="167" fontId="0" fillId="0" borderId="0" xfId="0" applyNumberFormat="1" applyBorder="1"/>
    <xf numFmtId="0" fontId="1" fillId="0" borderId="1" xfId="0" applyFont="1" applyBorder="1" applyAlignment="1">
      <alignment horizontal="center"/>
    </xf>
    <xf numFmtId="10" fontId="0" fillId="0" borderId="0" xfId="0" applyNumberFormat="1"/>
    <xf numFmtId="173" fontId="0" fillId="0" borderId="0" xfId="0" applyNumberFormat="1"/>
    <xf numFmtId="173" fontId="0" fillId="0" borderId="1" xfId="0" applyNumberFormat="1" applyBorder="1"/>
    <xf numFmtId="167" fontId="8" fillId="3" borderId="8" xfId="0" applyNumberFormat="1" applyFont="1" applyFill="1" applyBorder="1"/>
    <xf numFmtId="167" fontId="3" fillId="3" borderId="8" xfId="0" applyNumberFormat="1" applyFont="1" applyFill="1" applyBorder="1"/>
    <xf numFmtId="167" fontId="3" fillId="3" borderId="4" xfId="0" applyNumberFormat="1" applyFont="1" applyFill="1" applyBorder="1"/>
    <xf numFmtId="164" fontId="0" fillId="3" borderId="0" xfId="1" applyNumberFormat="1" applyFont="1" applyFill="1" applyBorder="1"/>
    <xf numFmtId="165" fontId="0" fillId="3" borderId="0" xfId="1" applyNumberFormat="1" applyFont="1" applyFill="1" applyBorder="1"/>
    <xf numFmtId="169" fontId="0" fillId="3" borderId="0" xfId="1" applyNumberFormat="1" applyFont="1" applyFill="1" applyBorder="1"/>
    <xf numFmtId="169" fontId="3" fillId="3" borderId="0" xfId="0" applyNumberFormat="1" applyFont="1" applyFill="1" applyBorder="1"/>
    <xf numFmtId="169" fontId="0" fillId="3" borderId="0" xfId="0" applyNumberFormat="1" applyFill="1" applyBorder="1"/>
    <xf numFmtId="166" fontId="0" fillId="3" borderId="0" xfId="0" applyNumberFormat="1" applyFill="1" applyBorder="1"/>
    <xf numFmtId="168" fontId="4" fillId="3" borderId="0" xfId="0" applyNumberFormat="1" applyFont="1" applyFill="1" applyBorder="1"/>
    <xf numFmtId="167" fontId="8" fillId="3" borderId="5" xfId="0" applyNumberFormat="1" applyFont="1" applyFill="1" applyBorder="1"/>
    <xf numFmtId="0" fontId="0" fillId="0" borderId="7" xfId="0" applyFont="1" applyBorder="1"/>
    <xf numFmtId="167" fontId="10" fillId="3" borderId="5" xfId="0" applyNumberFormat="1" applyFont="1" applyFill="1" applyBorder="1"/>
    <xf numFmtId="167" fontId="10" fillId="3" borderId="7" xfId="0" applyNumberFormat="1" applyFont="1" applyFill="1" applyBorder="1"/>
    <xf numFmtId="167" fontId="8" fillId="3" borderId="7" xfId="0" applyNumberFormat="1" applyFont="1" applyFill="1" applyBorder="1"/>
    <xf numFmtId="167" fontId="0" fillId="3" borderId="5" xfId="0" applyNumberFormat="1" applyFont="1" applyFill="1" applyBorder="1"/>
    <xf numFmtId="167" fontId="5" fillId="3" borderId="6" xfId="0" applyNumberFormat="1" applyFont="1" applyFill="1" applyBorder="1"/>
    <xf numFmtId="0" fontId="0" fillId="0" borderId="9" xfId="0" applyBorder="1"/>
    <xf numFmtId="167" fontId="4" fillId="3" borderId="6" xfId="0" applyNumberFormat="1" applyFont="1" applyFill="1" applyBorder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167" fontId="3" fillId="0" borderId="0" xfId="0" applyNumberFormat="1" applyFont="1"/>
    <xf numFmtId="0" fontId="8" fillId="3" borderId="7" xfId="0" applyFont="1" applyFill="1" applyBorder="1" applyAlignment="1">
      <alignment horizontal="center"/>
    </xf>
    <xf numFmtId="173" fontId="8" fillId="3" borderId="7" xfId="0" applyNumberFormat="1" applyFont="1" applyFill="1" applyBorder="1" applyAlignment="1">
      <alignment horizontal="center"/>
    </xf>
    <xf numFmtId="171" fontId="5" fillId="3" borderId="0" xfId="0" applyNumberFormat="1" applyFont="1" applyFill="1"/>
    <xf numFmtId="167" fontId="1" fillId="4" borderId="2" xfId="0" applyNumberFormat="1" applyFont="1" applyFill="1" applyBorder="1"/>
    <xf numFmtId="0" fontId="8" fillId="3" borderId="9" xfId="0" applyFont="1" applyFill="1" applyBorder="1"/>
    <xf numFmtId="167" fontId="6" fillId="3" borderId="13" xfId="0" applyNumberFormat="1" applyFont="1" applyFill="1" applyBorder="1"/>
    <xf numFmtId="174" fontId="7" fillId="3" borderId="13" xfId="0" applyNumberFormat="1" applyFont="1" applyFill="1" applyBorder="1"/>
    <xf numFmtId="167" fontId="7" fillId="3" borderId="13" xfId="0" applyNumberFormat="1" applyFont="1" applyFill="1" applyBorder="1"/>
    <xf numFmtId="167" fontId="9" fillId="3" borderId="13" xfId="0" applyNumberFormat="1" applyFont="1" applyFill="1" applyBorder="1"/>
    <xf numFmtId="167" fontId="1" fillId="3" borderId="13" xfId="0" applyNumberFormat="1" applyFont="1" applyFill="1" applyBorder="1"/>
    <xf numFmtId="167" fontId="5" fillId="3" borderId="13" xfId="0" applyNumberFormat="1" applyFont="1" applyFill="1" applyBorder="1"/>
    <xf numFmtId="167" fontId="0" fillId="3" borderId="7" xfId="0" applyNumberFormat="1" applyFont="1" applyFill="1" applyBorder="1"/>
    <xf numFmtId="167" fontId="5" fillId="4" borderId="0" xfId="0" applyNumberFormat="1" applyFont="1" applyFill="1" applyAlignment="1">
      <alignment horizontal="center"/>
    </xf>
    <xf numFmtId="0" fontId="1" fillId="3" borderId="1" xfId="0" applyFont="1" applyFill="1" applyBorder="1"/>
    <xf numFmtId="167" fontId="8" fillId="3" borderId="0" xfId="0" applyNumberFormat="1" applyFont="1" applyFill="1" applyBorder="1"/>
    <xf numFmtId="0" fontId="1" fillId="4" borderId="2" xfId="0" applyFont="1" applyFill="1" applyBorder="1" applyAlignment="1">
      <alignment horizontal="center"/>
    </xf>
    <xf numFmtId="10" fontId="1" fillId="4" borderId="2" xfId="0" applyNumberFormat="1" applyFont="1" applyFill="1" applyBorder="1"/>
    <xf numFmtId="0" fontId="1" fillId="4" borderId="2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173" fontId="1" fillId="4" borderId="2" xfId="0" applyNumberFormat="1" applyFont="1" applyFill="1" applyBorder="1"/>
    <xf numFmtId="0" fontId="1" fillId="4" borderId="0" xfId="0" applyFont="1" applyFill="1"/>
    <xf numFmtId="167" fontId="8" fillId="2" borderId="7" xfId="0" applyNumberFormat="1" applyFont="1" applyFill="1" applyBorder="1"/>
    <xf numFmtId="43" fontId="0" fillId="2" borderId="1" xfId="0" applyNumberFormat="1" applyFill="1" applyBorder="1"/>
    <xf numFmtId="43" fontId="0" fillId="3" borderId="0" xfId="0" applyNumberFormat="1" applyFill="1"/>
    <xf numFmtId="167" fontId="8" fillId="2" borderId="5" xfId="0" applyNumberFormat="1" applyFont="1" applyFill="1" applyBorder="1"/>
    <xf numFmtId="167" fontId="1" fillId="0" borderId="0" xfId="0" applyNumberFormat="1" applyFont="1" applyBorder="1"/>
    <xf numFmtId="0" fontId="11" fillId="3" borderId="5" xfId="0" applyFont="1" applyFill="1" applyBorder="1"/>
    <xf numFmtId="0" fontId="4" fillId="3" borderId="4" xfId="0" applyFont="1" applyFill="1" applyBorder="1"/>
    <xf numFmtId="0" fontId="1" fillId="3" borderId="4" xfId="0" applyFont="1" applyFill="1" applyBorder="1"/>
    <xf numFmtId="167" fontId="1" fillId="3" borderId="8" xfId="0" applyNumberFormat="1" applyFont="1" applyFill="1" applyBorder="1"/>
    <xf numFmtId="167" fontId="1" fillId="3" borderId="11" xfId="0" applyNumberFormat="1" applyFont="1" applyFill="1" applyBorder="1"/>
    <xf numFmtId="6" fontId="3" fillId="3" borderId="4" xfId="2" applyNumberFormat="1" applyFont="1" applyFill="1" applyBorder="1"/>
    <xf numFmtId="0" fontId="1" fillId="3" borderId="13" xfId="0" applyFont="1" applyFill="1" applyBorder="1"/>
    <xf numFmtId="43" fontId="0" fillId="3" borderId="0" xfId="0" applyNumberFormat="1" applyFill="1" applyBorder="1"/>
    <xf numFmtId="167" fontId="0" fillId="3" borderId="0" xfId="0" applyNumberFormat="1" applyFill="1" applyBorder="1"/>
    <xf numFmtId="170" fontId="0" fillId="0" borderId="1" xfId="2" applyNumberFormat="1" applyFont="1" applyBorder="1"/>
    <xf numFmtId="175" fontId="5" fillId="4" borderId="0" xfId="0" applyNumberFormat="1" applyFont="1" applyFill="1"/>
    <xf numFmtId="0" fontId="0" fillId="0" borderId="2" xfId="0" applyBorder="1"/>
    <xf numFmtId="167" fontId="0" fillId="0" borderId="2" xfId="0" applyNumberFormat="1" applyBorder="1"/>
    <xf numFmtId="43" fontId="0" fillId="0" borderId="2" xfId="0" applyNumberFormat="1" applyBorder="1"/>
    <xf numFmtId="0" fontId="1" fillId="0" borderId="0" xfId="0" applyFont="1" applyBorder="1"/>
    <xf numFmtId="43" fontId="1" fillId="0" borderId="0" xfId="0" applyNumberFormat="1" applyFont="1" applyBorder="1"/>
    <xf numFmtId="0" fontId="12" fillId="0" borderId="0" xfId="0" applyFont="1"/>
    <xf numFmtId="0" fontId="0" fillId="4" borderId="0" xfId="0" applyFill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4" borderId="0" xfId="0" applyFont="1" applyFill="1"/>
    <xf numFmtId="43" fontId="0" fillId="4" borderId="0" xfId="1" applyFont="1" applyFill="1"/>
    <xf numFmtId="165" fontId="0" fillId="4" borderId="0" xfId="0" applyNumberFormat="1" applyFill="1"/>
    <xf numFmtId="2" fontId="1" fillId="4" borderId="0" xfId="0" applyNumberFormat="1" applyFont="1" applyFill="1" applyBorder="1" applyAlignment="1">
      <alignment horizontal="center"/>
    </xf>
    <xf numFmtId="0" fontId="0" fillId="0" borderId="4" xfId="0" applyBorder="1"/>
    <xf numFmtId="0" fontId="0" fillId="4" borderId="4" xfId="0" applyFill="1" applyBorder="1"/>
    <xf numFmtId="2" fontId="0" fillId="4" borderId="4" xfId="0" applyNumberFormat="1" applyFill="1" applyBorder="1"/>
    <xf numFmtId="0" fontId="1" fillId="4" borderId="4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Sheet1!$A$1:$A$4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</c:numCache>
            </c:numRef>
          </c:xVal>
          <c:yVal>
            <c:numRef>
              <c:f>Sheet1!$B$1:$B$4</c:f>
              <c:numCache>
                <c:formatCode>General</c:formatCode>
                <c:ptCount val="4"/>
                <c:pt idx="0">
                  <c:v>23</c:v>
                </c:pt>
                <c:pt idx="1">
                  <c:v>24</c:v>
                </c:pt>
                <c:pt idx="2">
                  <c:v>24</c:v>
                </c:pt>
                <c:pt idx="3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8B-4556-8ACC-3F4D7F3E5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814248"/>
        <c:axId val="255814904"/>
      </c:scatterChart>
      <c:valAx>
        <c:axId val="255814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814904"/>
        <c:crosses val="autoZero"/>
        <c:crossBetween val="midCat"/>
      </c:valAx>
      <c:valAx>
        <c:axId val="255814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814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4</xdr:row>
      <xdr:rowOff>14287</xdr:rowOff>
    </xdr:from>
    <xdr:to>
      <xdr:col>14</xdr:col>
      <xdr:colOff>28575</xdr:colOff>
      <xdr:row>18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83FDFE-F99E-49CF-A95C-088E8EEA93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3"/>
  <sheetViews>
    <sheetView tabSelected="1" topLeftCell="A33" zoomScale="106" zoomScaleNormal="106" workbookViewId="0">
      <selection activeCell="C6" sqref="C6"/>
    </sheetView>
  </sheetViews>
  <sheetFormatPr defaultRowHeight="14.4" x14ac:dyDescent="0.3"/>
  <cols>
    <col min="1" max="1" width="32.33203125" bestFit="1" customWidth="1"/>
    <col min="2" max="2" width="9.109375" customWidth="1"/>
    <col min="3" max="3" width="16.33203125" bestFit="1" customWidth="1"/>
    <col min="4" max="4" width="15.109375" bestFit="1" customWidth="1"/>
    <col min="5" max="5" width="16.33203125" bestFit="1" customWidth="1"/>
    <col min="6" max="6" width="15.109375" bestFit="1" customWidth="1"/>
    <col min="7" max="7" width="14.5546875" bestFit="1" customWidth="1"/>
    <col min="8" max="8" width="14.5546875" customWidth="1"/>
    <col min="9" max="9" width="16.44140625" customWidth="1"/>
    <col min="10" max="14" width="14.5546875" bestFit="1" customWidth="1"/>
    <col min="15" max="16" width="16.33203125" bestFit="1" customWidth="1"/>
    <col min="17" max="28" width="14.5546875" bestFit="1" customWidth="1"/>
    <col min="29" max="29" width="13.33203125" bestFit="1" customWidth="1"/>
    <col min="30" max="30" width="14.5546875" bestFit="1" customWidth="1"/>
    <col min="31" max="31" width="12.33203125" bestFit="1" customWidth="1"/>
    <col min="32" max="32" width="13.33203125" bestFit="1" customWidth="1"/>
    <col min="40" max="41" width="15" bestFit="1" customWidth="1"/>
  </cols>
  <sheetData>
    <row r="1" spans="1:45" x14ac:dyDescent="0.3">
      <c r="A1" s="2" t="s">
        <v>11</v>
      </c>
      <c r="B1" s="160"/>
      <c r="C1" s="160"/>
      <c r="D1" s="168"/>
      <c r="E1" s="137" t="s">
        <v>52</v>
      </c>
      <c r="F1" s="171" t="s">
        <v>53</v>
      </c>
      <c r="G1" s="171"/>
      <c r="H1" s="172"/>
      <c r="I1" s="161" t="s">
        <v>54</v>
      </c>
      <c r="J1" s="161"/>
      <c r="K1" s="3"/>
      <c r="L1" s="3"/>
      <c r="M1" s="3"/>
      <c r="N1" s="3"/>
      <c r="O1" s="3"/>
      <c r="P1" s="3"/>
      <c r="Q1" s="3"/>
      <c r="R1" s="3"/>
      <c r="S1" s="3"/>
      <c r="T1" s="3"/>
    </row>
    <row r="2" spans="1:45" x14ac:dyDescent="0.3">
      <c r="A2" s="4"/>
      <c r="B2" s="137" t="s">
        <v>33</v>
      </c>
      <c r="C2" s="160"/>
      <c r="D2" s="170" t="s">
        <v>49</v>
      </c>
      <c r="E2" s="160" t="s">
        <v>56</v>
      </c>
      <c r="F2" s="162"/>
      <c r="G2" s="162"/>
      <c r="H2" s="168"/>
      <c r="I2" s="162"/>
      <c r="J2" s="162"/>
      <c r="K2" s="3"/>
      <c r="L2" s="3"/>
      <c r="M2" s="3"/>
      <c r="N2" s="3"/>
      <c r="O2" s="3"/>
      <c r="P2" s="3"/>
      <c r="Q2" s="3"/>
      <c r="R2" s="3"/>
      <c r="S2" s="3"/>
      <c r="T2" s="3"/>
    </row>
    <row r="3" spans="1:45" x14ac:dyDescent="0.3">
      <c r="A3" s="4"/>
      <c r="B3" s="163" t="s">
        <v>35</v>
      </c>
      <c r="C3" s="164">
        <v>6500000</v>
      </c>
      <c r="D3" s="170" t="s">
        <v>50</v>
      </c>
      <c r="E3" s="160" t="s">
        <v>58</v>
      </c>
      <c r="F3" s="162"/>
      <c r="G3" s="162"/>
      <c r="H3" s="169"/>
      <c r="I3" s="162" t="s">
        <v>57</v>
      </c>
      <c r="J3" s="162"/>
      <c r="K3" s="3"/>
      <c r="L3" s="3"/>
      <c r="M3" s="3"/>
      <c r="N3" s="3"/>
      <c r="O3" s="3"/>
      <c r="P3" s="3"/>
      <c r="Q3" s="3"/>
      <c r="R3" s="3"/>
      <c r="S3" s="3"/>
      <c r="T3" s="3"/>
    </row>
    <row r="4" spans="1:45" x14ac:dyDescent="0.3">
      <c r="A4" s="4"/>
      <c r="B4" s="160" t="s">
        <v>34</v>
      </c>
      <c r="C4" s="165">
        <v>70</v>
      </c>
      <c r="D4" s="170" t="s">
        <v>51</v>
      </c>
      <c r="E4" s="160" t="s">
        <v>59</v>
      </c>
      <c r="F4" s="162"/>
      <c r="G4" s="162"/>
      <c r="H4" s="170"/>
      <c r="I4" s="166"/>
      <c r="J4" s="162"/>
      <c r="K4" s="3"/>
      <c r="L4" s="3"/>
      <c r="M4" s="3"/>
      <c r="N4" s="3"/>
      <c r="O4" s="3"/>
      <c r="P4" s="3"/>
      <c r="Q4" s="3"/>
      <c r="R4" s="3"/>
      <c r="S4" s="3"/>
      <c r="T4" s="3"/>
    </row>
    <row r="5" spans="1:45" x14ac:dyDescent="0.3">
      <c r="A5" s="4"/>
      <c r="B5" s="160" t="s">
        <v>36</v>
      </c>
      <c r="C5" s="160">
        <v>1.24</v>
      </c>
      <c r="D5" s="170" t="s">
        <v>34</v>
      </c>
      <c r="E5" s="160" t="s">
        <v>71</v>
      </c>
      <c r="F5" s="162"/>
      <c r="G5" s="162" t="s">
        <v>72</v>
      </c>
      <c r="H5" s="168"/>
      <c r="I5" s="160" t="s">
        <v>69</v>
      </c>
      <c r="J5" s="160"/>
      <c r="K5" s="3"/>
      <c r="L5" s="3"/>
      <c r="M5" s="3"/>
      <c r="N5" s="3"/>
      <c r="O5" s="3"/>
      <c r="P5" s="3"/>
      <c r="Q5" s="3"/>
      <c r="R5" s="3"/>
      <c r="S5" s="3"/>
      <c r="T5" s="3"/>
    </row>
    <row r="6" spans="1:45" x14ac:dyDescent="0.3">
      <c r="A6" s="4"/>
      <c r="B6" s="160"/>
      <c r="C6" s="160"/>
      <c r="D6" s="170" t="s">
        <v>55</v>
      </c>
      <c r="E6" s="160" t="s">
        <v>71</v>
      </c>
      <c r="F6" s="162"/>
      <c r="G6" s="162" t="s">
        <v>72</v>
      </c>
      <c r="H6" s="168"/>
      <c r="I6" s="160" t="s">
        <v>70</v>
      </c>
      <c r="J6" s="160"/>
      <c r="K6" s="3"/>
      <c r="L6" s="3"/>
      <c r="M6" s="3"/>
      <c r="N6" s="3"/>
      <c r="O6" s="3"/>
      <c r="P6" s="3"/>
      <c r="Q6" s="3"/>
      <c r="R6" s="3"/>
      <c r="S6" s="3"/>
      <c r="T6" s="3"/>
    </row>
    <row r="7" spans="1:45" ht="15" thickBot="1" x14ac:dyDescent="0.35">
      <c r="A7" s="14"/>
      <c r="B7" s="22" t="s">
        <v>14</v>
      </c>
      <c r="C7" s="37" t="s">
        <v>0</v>
      </c>
      <c r="D7" s="37">
        <v>1</v>
      </c>
      <c r="E7" s="37">
        <v>2</v>
      </c>
      <c r="F7" s="37">
        <v>3</v>
      </c>
      <c r="G7" s="37">
        <v>4</v>
      </c>
      <c r="H7" s="37">
        <v>5</v>
      </c>
      <c r="I7" s="37">
        <v>6</v>
      </c>
      <c r="J7" s="36">
        <v>7</v>
      </c>
      <c r="K7" s="36">
        <v>8</v>
      </c>
      <c r="L7" s="36">
        <v>9</v>
      </c>
      <c r="M7" s="36">
        <v>10</v>
      </c>
      <c r="N7" s="36">
        <v>11</v>
      </c>
      <c r="O7" s="36">
        <v>12</v>
      </c>
      <c r="P7" s="36">
        <v>13</v>
      </c>
      <c r="Q7" s="36">
        <v>14</v>
      </c>
      <c r="R7" s="36">
        <v>15</v>
      </c>
      <c r="S7" s="36">
        <v>16</v>
      </c>
      <c r="T7" s="36">
        <v>17</v>
      </c>
      <c r="U7" s="36">
        <v>18</v>
      </c>
      <c r="V7" s="36">
        <v>19</v>
      </c>
      <c r="W7" s="36">
        <v>20</v>
      </c>
      <c r="X7" s="36">
        <v>21</v>
      </c>
      <c r="Y7" s="36">
        <v>22</v>
      </c>
      <c r="Z7" s="36">
        <v>23</v>
      </c>
      <c r="AA7" s="36">
        <v>24</v>
      </c>
      <c r="AB7" s="36">
        <v>25</v>
      </c>
      <c r="AC7" s="36">
        <v>26</v>
      </c>
      <c r="AD7" s="4"/>
      <c r="AE7" s="4"/>
      <c r="AF7" s="4"/>
      <c r="AG7" s="4"/>
      <c r="AH7" s="4"/>
      <c r="AI7" s="1"/>
      <c r="AJ7" s="1"/>
      <c r="AK7" s="1"/>
      <c r="AL7" s="1"/>
      <c r="AM7" s="1"/>
      <c r="AN7" s="1"/>
      <c r="AO7" s="1"/>
      <c r="AP7" s="1"/>
    </row>
    <row r="8" spans="1:45" x14ac:dyDescent="0.3">
      <c r="A8" s="15" t="s">
        <v>1</v>
      </c>
      <c r="B8" s="61"/>
      <c r="C8" s="15"/>
      <c r="D8" s="25"/>
      <c r="E8" s="25">
        <f>$C$3</f>
        <v>6500000</v>
      </c>
      <c r="F8" s="25">
        <f t="shared" ref="F8:AB8" si="0">$C$3</f>
        <v>6500000</v>
      </c>
      <c r="G8" s="25">
        <f t="shared" si="0"/>
        <v>6500000</v>
      </c>
      <c r="H8" s="25">
        <f t="shared" si="0"/>
        <v>6500000</v>
      </c>
      <c r="I8" s="25">
        <f t="shared" si="0"/>
        <v>6500000</v>
      </c>
      <c r="J8" s="25">
        <f t="shared" si="0"/>
        <v>6500000</v>
      </c>
      <c r="K8" s="25">
        <f t="shared" si="0"/>
        <v>6500000</v>
      </c>
      <c r="L8" s="25">
        <f t="shared" si="0"/>
        <v>6500000</v>
      </c>
      <c r="M8" s="25">
        <f t="shared" si="0"/>
        <v>6500000</v>
      </c>
      <c r="N8" s="25">
        <f t="shared" si="0"/>
        <v>6500000</v>
      </c>
      <c r="O8" s="25">
        <f t="shared" si="0"/>
        <v>6500000</v>
      </c>
      <c r="P8" s="25">
        <f t="shared" si="0"/>
        <v>6500000</v>
      </c>
      <c r="Q8" s="25">
        <f t="shared" si="0"/>
        <v>6500000</v>
      </c>
      <c r="R8" s="25">
        <f t="shared" si="0"/>
        <v>6500000</v>
      </c>
      <c r="S8" s="25">
        <f t="shared" si="0"/>
        <v>6500000</v>
      </c>
      <c r="T8" s="25">
        <f t="shared" si="0"/>
        <v>6500000</v>
      </c>
      <c r="U8" s="25">
        <f t="shared" si="0"/>
        <v>6500000</v>
      </c>
      <c r="V8" s="25">
        <f t="shared" si="0"/>
        <v>6500000</v>
      </c>
      <c r="W8" s="25">
        <f t="shared" si="0"/>
        <v>6500000</v>
      </c>
      <c r="X8" s="25">
        <f t="shared" si="0"/>
        <v>6500000</v>
      </c>
      <c r="Y8" s="25">
        <f t="shared" si="0"/>
        <v>6500000</v>
      </c>
      <c r="Z8" s="25">
        <f t="shared" si="0"/>
        <v>6500000</v>
      </c>
      <c r="AA8" s="25">
        <f t="shared" si="0"/>
        <v>6500000</v>
      </c>
      <c r="AB8" s="25">
        <f t="shared" si="0"/>
        <v>6500000</v>
      </c>
      <c r="AC8" s="25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</row>
    <row r="9" spans="1:45" ht="15" thickBot="1" x14ac:dyDescent="0.35">
      <c r="A9" s="16" t="s">
        <v>2</v>
      </c>
      <c r="B9" s="43"/>
      <c r="C9" s="16"/>
      <c r="D9" s="26">
        <f>$C$4</f>
        <v>70</v>
      </c>
      <c r="E9" s="26">
        <f>$C$4</f>
        <v>70</v>
      </c>
      <c r="F9" s="26">
        <f t="shared" ref="F9:AB9" si="1">$C$4</f>
        <v>70</v>
      </c>
      <c r="G9" s="26">
        <f t="shared" si="1"/>
        <v>70</v>
      </c>
      <c r="H9" s="26">
        <f t="shared" si="1"/>
        <v>70</v>
      </c>
      <c r="I9" s="26">
        <f t="shared" si="1"/>
        <v>70</v>
      </c>
      <c r="J9" s="26">
        <f t="shared" si="1"/>
        <v>70</v>
      </c>
      <c r="K9" s="26">
        <f t="shared" si="1"/>
        <v>70</v>
      </c>
      <c r="L9" s="26">
        <f t="shared" si="1"/>
        <v>70</v>
      </c>
      <c r="M9" s="26">
        <f t="shared" si="1"/>
        <v>70</v>
      </c>
      <c r="N9" s="26">
        <f t="shared" si="1"/>
        <v>70</v>
      </c>
      <c r="O9" s="26">
        <f t="shared" si="1"/>
        <v>70</v>
      </c>
      <c r="P9" s="26">
        <f t="shared" si="1"/>
        <v>70</v>
      </c>
      <c r="Q9" s="26">
        <f t="shared" si="1"/>
        <v>70</v>
      </c>
      <c r="R9" s="26">
        <f t="shared" si="1"/>
        <v>70</v>
      </c>
      <c r="S9" s="26">
        <f t="shared" si="1"/>
        <v>70</v>
      </c>
      <c r="T9" s="26">
        <f t="shared" si="1"/>
        <v>70</v>
      </c>
      <c r="U9" s="26">
        <f t="shared" si="1"/>
        <v>70</v>
      </c>
      <c r="V9" s="26">
        <f t="shared" si="1"/>
        <v>70</v>
      </c>
      <c r="W9" s="26">
        <f t="shared" si="1"/>
        <v>70</v>
      </c>
      <c r="X9" s="26">
        <f t="shared" si="1"/>
        <v>70</v>
      </c>
      <c r="Y9" s="26">
        <f t="shared" si="1"/>
        <v>70</v>
      </c>
      <c r="Z9" s="26">
        <f t="shared" si="1"/>
        <v>70</v>
      </c>
      <c r="AA9" s="26">
        <f t="shared" si="1"/>
        <v>70</v>
      </c>
      <c r="AB9" s="26">
        <f t="shared" si="1"/>
        <v>70</v>
      </c>
      <c r="AC9" s="26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</row>
    <row r="10" spans="1:45" x14ac:dyDescent="0.3">
      <c r="A10" s="15" t="s">
        <v>17</v>
      </c>
      <c r="B10" s="61"/>
      <c r="C10" s="15"/>
      <c r="D10" s="33">
        <f>D8*D9</f>
        <v>0</v>
      </c>
      <c r="E10" s="33">
        <f>E8*E9</f>
        <v>455000000</v>
      </c>
      <c r="F10" s="33">
        <f>F8*F9</f>
        <v>455000000</v>
      </c>
      <c r="G10" s="70">
        <f>G8*G9</f>
        <v>455000000</v>
      </c>
      <c r="H10" s="33">
        <f t="shared" ref="H10:AB10" si="2">H8*H9</f>
        <v>455000000</v>
      </c>
      <c r="I10" s="33">
        <f t="shared" si="2"/>
        <v>455000000</v>
      </c>
      <c r="J10" s="33">
        <f t="shared" si="2"/>
        <v>455000000</v>
      </c>
      <c r="K10" s="33">
        <f t="shared" si="2"/>
        <v>455000000</v>
      </c>
      <c r="L10" s="33">
        <f t="shared" si="2"/>
        <v>455000000</v>
      </c>
      <c r="M10" s="33">
        <f t="shared" si="2"/>
        <v>455000000</v>
      </c>
      <c r="N10" s="33">
        <f t="shared" si="2"/>
        <v>455000000</v>
      </c>
      <c r="O10" s="33">
        <f t="shared" si="2"/>
        <v>455000000</v>
      </c>
      <c r="P10" s="33">
        <f t="shared" si="2"/>
        <v>455000000</v>
      </c>
      <c r="Q10" s="33">
        <f t="shared" si="2"/>
        <v>455000000</v>
      </c>
      <c r="R10" s="33">
        <f t="shared" si="2"/>
        <v>455000000</v>
      </c>
      <c r="S10" s="33">
        <f t="shared" si="2"/>
        <v>455000000</v>
      </c>
      <c r="T10" s="33">
        <f t="shared" si="2"/>
        <v>455000000</v>
      </c>
      <c r="U10" s="33">
        <f t="shared" si="2"/>
        <v>455000000</v>
      </c>
      <c r="V10" s="33">
        <f t="shared" si="2"/>
        <v>455000000</v>
      </c>
      <c r="W10" s="33">
        <f t="shared" si="2"/>
        <v>455000000</v>
      </c>
      <c r="X10" s="33">
        <f t="shared" si="2"/>
        <v>455000000</v>
      </c>
      <c r="Y10" s="33">
        <f t="shared" si="2"/>
        <v>455000000</v>
      </c>
      <c r="Z10" s="33">
        <f t="shared" si="2"/>
        <v>455000000</v>
      </c>
      <c r="AA10" s="33">
        <f t="shared" si="2"/>
        <v>455000000</v>
      </c>
      <c r="AB10" s="33">
        <f t="shared" si="2"/>
        <v>455000000</v>
      </c>
      <c r="AC10" s="33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</row>
    <row r="11" spans="1:45" ht="15" thickBot="1" x14ac:dyDescent="0.35">
      <c r="A11" s="143" t="s">
        <v>18</v>
      </c>
      <c r="B11" s="43">
        <v>1.02</v>
      </c>
      <c r="C11" s="16"/>
      <c r="D11" s="52">
        <v>43500000</v>
      </c>
      <c r="E11" s="52">
        <f t="shared" ref="E11:AB11" si="3">D11*$B$11</f>
        <v>44370000</v>
      </c>
      <c r="F11" s="52">
        <f t="shared" si="3"/>
        <v>45257400</v>
      </c>
      <c r="G11" s="52">
        <f t="shared" si="3"/>
        <v>46162548</v>
      </c>
      <c r="H11" s="52">
        <f t="shared" si="3"/>
        <v>47085798.960000001</v>
      </c>
      <c r="I11" s="52">
        <f t="shared" si="3"/>
        <v>48027514.939199999</v>
      </c>
      <c r="J11" s="52">
        <f t="shared" si="3"/>
        <v>48988065.237984002</v>
      </c>
      <c r="K11" s="52">
        <f t="shared" si="3"/>
        <v>49967826.542743683</v>
      </c>
      <c r="L11" s="52">
        <f t="shared" si="3"/>
        <v>50967183.073598556</v>
      </c>
      <c r="M11" s="52">
        <f t="shared" si="3"/>
        <v>51986526.735070527</v>
      </c>
      <c r="N11" s="52">
        <f t="shared" si="3"/>
        <v>53026257.269771941</v>
      </c>
      <c r="O11" s="52">
        <f t="shared" si="3"/>
        <v>54086782.415167384</v>
      </c>
      <c r="P11" s="52">
        <f t="shared" si="3"/>
        <v>55168518.063470736</v>
      </c>
      <c r="Q11" s="52">
        <f t="shared" si="3"/>
        <v>56271888.424740151</v>
      </c>
      <c r="R11" s="52">
        <f t="shared" si="3"/>
        <v>57397326.193234958</v>
      </c>
      <c r="S11" s="52">
        <f t="shared" si="3"/>
        <v>58545272.717099659</v>
      </c>
      <c r="T11" s="52">
        <f t="shared" si="3"/>
        <v>59716178.171441652</v>
      </c>
      <c r="U11" s="52">
        <f t="shared" si="3"/>
        <v>60910501.734870486</v>
      </c>
      <c r="V11" s="52">
        <f t="shared" si="3"/>
        <v>62128711.769567899</v>
      </c>
      <c r="W11" s="52">
        <f t="shared" si="3"/>
        <v>63371286.004959255</v>
      </c>
      <c r="X11" s="52">
        <f t="shared" si="3"/>
        <v>64638711.725058444</v>
      </c>
      <c r="Y11" s="52">
        <f t="shared" si="3"/>
        <v>65931485.959559612</v>
      </c>
      <c r="Z11" s="52">
        <f t="shared" si="3"/>
        <v>67250115.678750798</v>
      </c>
      <c r="AA11" s="52">
        <f t="shared" si="3"/>
        <v>68595117.992325813</v>
      </c>
      <c r="AB11" s="52">
        <f t="shared" si="3"/>
        <v>69967020.35217233</v>
      </c>
      <c r="AC11" s="52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</row>
    <row r="12" spans="1:45" x14ac:dyDescent="0.3">
      <c r="A12" s="15" t="s">
        <v>4</v>
      </c>
      <c r="B12" s="61"/>
      <c r="C12" s="15"/>
      <c r="D12" s="55">
        <f>D10-D11</f>
        <v>-43500000</v>
      </c>
      <c r="E12" s="55">
        <f>E10-E11</f>
        <v>410630000</v>
      </c>
      <c r="F12" s="34">
        <f>F10-F11</f>
        <v>409742600</v>
      </c>
      <c r="G12" s="71">
        <f>G10-G11</f>
        <v>408837452</v>
      </c>
      <c r="H12" s="34">
        <f t="shared" ref="H12:AB12" si="4">H10-H11</f>
        <v>407914201.04000002</v>
      </c>
      <c r="I12" s="34">
        <f t="shared" si="4"/>
        <v>406972485.06080002</v>
      </c>
      <c r="J12" s="34">
        <f t="shared" si="4"/>
        <v>406011934.762016</v>
      </c>
      <c r="K12" s="34">
        <f t="shared" si="4"/>
        <v>405032173.45725632</v>
      </c>
      <c r="L12" s="34">
        <f t="shared" si="4"/>
        <v>404032816.92640144</v>
      </c>
      <c r="M12" s="34">
        <f t="shared" si="4"/>
        <v>403013473.26492947</v>
      </c>
      <c r="N12" s="34">
        <f t="shared" si="4"/>
        <v>401973742.73022807</v>
      </c>
      <c r="O12" s="34">
        <f t="shared" si="4"/>
        <v>400913217.58483261</v>
      </c>
      <c r="P12" s="34">
        <f t="shared" si="4"/>
        <v>399831481.93652928</v>
      </c>
      <c r="Q12" s="34">
        <f t="shared" si="4"/>
        <v>398728111.57525986</v>
      </c>
      <c r="R12" s="34">
        <f t="shared" si="4"/>
        <v>397602673.80676502</v>
      </c>
      <c r="S12" s="34">
        <f t="shared" si="4"/>
        <v>396454727.28290033</v>
      </c>
      <c r="T12" s="34">
        <f t="shared" si="4"/>
        <v>395283821.82855833</v>
      </c>
      <c r="U12" s="34">
        <f t="shared" si="4"/>
        <v>394089498.26512951</v>
      </c>
      <c r="V12" s="34">
        <f t="shared" si="4"/>
        <v>392871288.23043209</v>
      </c>
      <c r="W12" s="34">
        <f t="shared" si="4"/>
        <v>391628713.99504077</v>
      </c>
      <c r="X12" s="34">
        <f t="shared" si="4"/>
        <v>390361288.27494156</v>
      </c>
      <c r="Y12" s="34">
        <f t="shared" si="4"/>
        <v>389068514.04044038</v>
      </c>
      <c r="Z12" s="34">
        <f t="shared" si="4"/>
        <v>387749884.32124919</v>
      </c>
      <c r="AA12" s="34">
        <f t="shared" si="4"/>
        <v>386404882.00767422</v>
      </c>
      <c r="AB12" s="34">
        <f t="shared" si="4"/>
        <v>385032979.64782768</v>
      </c>
      <c r="AC12" s="34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</row>
    <row r="13" spans="1:45" ht="15" thickBot="1" x14ac:dyDescent="0.35">
      <c r="A13" s="16" t="s">
        <v>3</v>
      </c>
      <c r="B13" s="43"/>
      <c r="C13" s="16"/>
      <c r="D13" s="27">
        <f>$C$5</f>
        <v>1.24</v>
      </c>
      <c r="E13" s="27">
        <f t="shared" ref="E13:AB13" si="5">$C$5</f>
        <v>1.24</v>
      </c>
      <c r="F13" s="27">
        <f t="shared" si="5"/>
        <v>1.24</v>
      </c>
      <c r="G13" s="27">
        <f t="shared" si="5"/>
        <v>1.24</v>
      </c>
      <c r="H13" s="27">
        <f t="shared" si="5"/>
        <v>1.24</v>
      </c>
      <c r="I13" s="27">
        <f t="shared" si="5"/>
        <v>1.24</v>
      </c>
      <c r="J13" s="27">
        <f t="shared" si="5"/>
        <v>1.24</v>
      </c>
      <c r="K13" s="27">
        <f t="shared" si="5"/>
        <v>1.24</v>
      </c>
      <c r="L13" s="27">
        <f t="shared" si="5"/>
        <v>1.24</v>
      </c>
      <c r="M13" s="27">
        <f t="shared" si="5"/>
        <v>1.24</v>
      </c>
      <c r="N13" s="27">
        <f t="shared" si="5"/>
        <v>1.24</v>
      </c>
      <c r="O13" s="27">
        <f t="shared" si="5"/>
        <v>1.24</v>
      </c>
      <c r="P13" s="27">
        <f t="shared" si="5"/>
        <v>1.24</v>
      </c>
      <c r="Q13" s="27">
        <f t="shared" si="5"/>
        <v>1.24</v>
      </c>
      <c r="R13" s="27">
        <f t="shared" si="5"/>
        <v>1.24</v>
      </c>
      <c r="S13" s="27">
        <f t="shared" si="5"/>
        <v>1.24</v>
      </c>
      <c r="T13" s="27">
        <f t="shared" si="5"/>
        <v>1.24</v>
      </c>
      <c r="U13" s="27">
        <f t="shared" si="5"/>
        <v>1.24</v>
      </c>
      <c r="V13" s="27">
        <f t="shared" si="5"/>
        <v>1.24</v>
      </c>
      <c r="W13" s="27">
        <f t="shared" si="5"/>
        <v>1.24</v>
      </c>
      <c r="X13" s="27">
        <f t="shared" si="5"/>
        <v>1.24</v>
      </c>
      <c r="Y13" s="27">
        <f t="shared" si="5"/>
        <v>1.24</v>
      </c>
      <c r="Z13" s="27">
        <f t="shared" si="5"/>
        <v>1.24</v>
      </c>
      <c r="AA13" s="27">
        <f t="shared" si="5"/>
        <v>1.24</v>
      </c>
      <c r="AB13" s="27">
        <f t="shared" si="5"/>
        <v>1.24</v>
      </c>
      <c r="AC13" s="27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</row>
    <row r="14" spans="1:45" ht="15" thickBot="1" x14ac:dyDescent="0.35">
      <c r="A14" s="17" t="s">
        <v>24</v>
      </c>
      <c r="B14" s="40"/>
      <c r="C14" s="17"/>
      <c r="D14" s="53">
        <f>D12/D13</f>
        <v>-35080645.161290325</v>
      </c>
      <c r="E14" s="54">
        <f>E12/E13</f>
        <v>331153225.80645162</v>
      </c>
      <c r="F14" s="35">
        <f>F12/F13</f>
        <v>330437580.64516127</v>
      </c>
      <c r="G14" s="72">
        <f>G12/G13</f>
        <v>329707622.58064514</v>
      </c>
      <c r="H14" s="35">
        <f t="shared" ref="H14:AB14" si="6">H12/H13</f>
        <v>328963065.35483873</v>
      </c>
      <c r="I14" s="35">
        <f t="shared" si="6"/>
        <v>328203616.98451614</v>
      </c>
      <c r="J14" s="35">
        <f t="shared" si="6"/>
        <v>327428979.64678711</v>
      </c>
      <c r="K14" s="35">
        <f t="shared" si="6"/>
        <v>326638849.56230348</v>
      </c>
      <c r="L14" s="35">
        <f t="shared" si="6"/>
        <v>325832916.87613016</v>
      </c>
      <c r="M14" s="35">
        <f t="shared" si="6"/>
        <v>325010865.53623343</v>
      </c>
      <c r="N14" s="35">
        <f t="shared" si="6"/>
        <v>324172373.16953874</v>
      </c>
      <c r="O14" s="35">
        <f t="shared" si="6"/>
        <v>323317110.9555102</v>
      </c>
      <c r="P14" s="35">
        <f t="shared" si="6"/>
        <v>322444743.49720103</v>
      </c>
      <c r="Q14" s="35">
        <f t="shared" si="6"/>
        <v>321554928.6897257</v>
      </c>
      <c r="R14" s="35">
        <f t="shared" si="6"/>
        <v>320647317.58610082</v>
      </c>
      <c r="S14" s="35">
        <f t="shared" si="6"/>
        <v>319721554.26040351</v>
      </c>
      <c r="T14" s="35">
        <f t="shared" si="6"/>
        <v>318777275.66819221</v>
      </c>
      <c r="U14" s="35">
        <f t="shared" si="6"/>
        <v>317814111.50413668</v>
      </c>
      <c r="V14" s="35">
        <f t="shared" si="6"/>
        <v>316831684.05680007</v>
      </c>
      <c r="W14" s="35">
        <f t="shared" si="6"/>
        <v>315829608.06051677</v>
      </c>
      <c r="X14" s="35">
        <f t="shared" si="6"/>
        <v>314807490.54430771</v>
      </c>
      <c r="Y14" s="35">
        <f t="shared" si="6"/>
        <v>313764930.67777449</v>
      </c>
      <c r="Z14" s="35">
        <f t="shared" si="6"/>
        <v>312701519.61391062</v>
      </c>
      <c r="AA14" s="35">
        <f t="shared" si="6"/>
        <v>311616840.32876951</v>
      </c>
      <c r="AB14" s="35">
        <f t="shared" si="6"/>
        <v>310510467.45792556</v>
      </c>
      <c r="AC14" s="35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x14ac:dyDescent="0.3">
      <c r="A15" s="145"/>
      <c r="B15" s="38"/>
      <c r="C15" s="149"/>
      <c r="D15" s="82"/>
      <c r="E15" s="84"/>
      <c r="F15" s="146"/>
      <c r="G15" s="147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</row>
    <row r="16" spans="1:45" x14ac:dyDescent="0.3">
      <c r="A16" s="18" t="s">
        <v>40</v>
      </c>
      <c r="B16" s="38"/>
      <c r="C16" s="23"/>
      <c r="D16" s="148">
        <v>3000000</v>
      </c>
      <c r="E16" s="28"/>
      <c r="F16" s="28"/>
      <c r="G16" s="7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</row>
    <row r="17" spans="1:45" x14ac:dyDescent="0.3">
      <c r="A17" s="144" t="s">
        <v>8</v>
      </c>
      <c r="B17" s="38"/>
      <c r="C17" s="42"/>
      <c r="D17" s="41"/>
      <c r="E17" s="29"/>
      <c r="F17" s="29"/>
      <c r="G17" s="74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45" x14ac:dyDescent="0.3">
      <c r="A18" s="18" t="s">
        <v>37</v>
      </c>
      <c r="B18" s="38">
        <v>1.02</v>
      </c>
      <c r="C18" s="18"/>
      <c r="D18" s="29">
        <v>100000</v>
      </c>
      <c r="E18" s="29">
        <f t="shared" ref="E18:AB18" si="7">D18*$B$18</f>
        <v>102000</v>
      </c>
      <c r="F18" s="29">
        <f t="shared" si="7"/>
        <v>104040</v>
      </c>
      <c r="G18" s="74">
        <f t="shared" si="7"/>
        <v>106120.8</v>
      </c>
      <c r="H18" s="29">
        <f t="shared" si="7"/>
        <v>108243.216</v>
      </c>
      <c r="I18" s="29">
        <f t="shared" si="7"/>
        <v>110408.08032000001</v>
      </c>
      <c r="J18" s="29">
        <f t="shared" si="7"/>
        <v>112616.24192640001</v>
      </c>
      <c r="K18" s="29">
        <f t="shared" si="7"/>
        <v>114868.56676492801</v>
      </c>
      <c r="L18" s="29">
        <f t="shared" si="7"/>
        <v>117165.93810022657</v>
      </c>
      <c r="M18" s="29">
        <f t="shared" si="7"/>
        <v>119509.25686223111</v>
      </c>
      <c r="N18" s="29">
        <f t="shared" si="7"/>
        <v>121899.44199947573</v>
      </c>
      <c r="O18" s="29">
        <f t="shared" si="7"/>
        <v>124337.43083946525</v>
      </c>
      <c r="P18" s="29">
        <f t="shared" si="7"/>
        <v>126824.17945625455</v>
      </c>
      <c r="Q18" s="29">
        <f t="shared" si="7"/>
        <v>129360.66304537965</v>
      </c>
      <c r="R18" s="29">
        <f t="shared" si="7"/>
        <v>131947.87630628725</v>
      </c>
      <c r="S18" s="29">
        <f t="shared" si="7"/>
        <v>134586.83383241299</v>
      </c>
      <c r="T18" s="29">
        <f t="shared" si="7"/>
        <v>137278.57050906125</v>
      </c>
      <c r="U18" s="29">
        <f t="shared" si="7"/>
        <v>140024.14191924248</v>
      </c>
      <c r="V18" s="29">
        <f t="shared" si="7"/>
        <v>142824.62475762735</v>
      </c>
      <c r="W18" s="29">
        <f t="shared" si="7"/>
        <v>145681.11725277989</v>
      </c>
      <c r="X18" s="29">
        <f t="shared" si="7"/>
        <v>148594.73959783549</v>
      </c>
      <c r="Y18" s="29">
        <f t="shared" si="7"/>
        <v>151566.63438979219</v>
      </c>
      <c r="Z18" s="29">
        <f t="shared" si="7"/>
        <v>154597.96707758805</v>
      </c>
      <c r="AA18" s="29">
        <f t="shared" si="7"/>
        <v>157689.92641913981</v>
      </c>
      <c r="AB18" s="29">
        <f t="shared" si="7"/>
        <v>160843.7249475226</v>
      </c>
      <c r="AC18" s="29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</row>
    <row r="19" spans="1:45" x14ac:dyDescent="0.3">
      <c r="A19" s="18" t="s">
        <v>38</v>
      </c>
      <c r="B19" s="38">
        <v>1.02</v>
      </c>
      <c r="C19" s="18"/>
      <c r="D19" s="29">
        <v>1826336</v>
      </c>
      <c r="E19" s="29">
        <f t="shared" ref="E19:AB19" si="8">D19*$B$18</f>
        <v>1862862.72</v>
      </c>
      <c r="F19" s="29">
        <f t="shared" si="8"/>
        <v>1900119.9743999999</v>
      </c>
      <c r="G19" s="74">
        <f t="shared" si="8"/>
        <v>1938122.3738879999</v>
      </c>
      <c r="H19" s="29">
        <f t="shared" si="8"/>
        <v>1976884.8213657599</v>
      </c>
      <c r="I19" s="29">
        <f t="shared" si="8"/>
        <v>2016422.5177930752</v>
      </c>
      <c r="J19" s="29">
        <f t="shared" si="8"/>
        <v>2056750.9681489368</v>
      </c>
      <c r="K19" s="29">
        <f t="shared" si="8"/>
        <v>2097885.9875119156</v>
      </c>
      <c r="L19" s="29">
        <f t="shared" si="8"/>
        <v>2139843.7072621537</v>
      </c>
      <c r="M19" s="29">
        <f t="shared" si="8"/>
        <v>2182640.5814073971</v>
      </c>
      <c r="N19" s="29">
        <f t="shared" si="8"/>
        <v>2226293.393035545</v>
      </c>
      <c r="O19" s="29">
        <f t="shared" si="8"/>
        <v>2270819.2608962557</v>
      </c>
      <c r="P19" s="29">
        <f t="shared" si="8"/>
        <v>2316235.6461141808</v>
      </c>
      <c r="Q19" s="29">
        <f t="shared" si="8"/>
        <v>2362560.3590364642</v>
      </c>
      <c r="R19" s="29">
        <f t="shared" si="8"/>
        <v>2409811.5662171934</v>
      </c>
      <c r="S19" s="29">
        <f t="shared" si="8"/>
        <v>2458007.7975415373</v>
      </c>
      <c r="T19" s="29">
        <f t="shared" si="8"/>
        <v>2507167.9534923681</v>
      </c>
      <c r="U19" s="29">
        <f t="shared" si="8"/>
        <v>2557311.3125622156</v>
      </c>
      <c r="V19" s="29">
        <f t="shared" si="8"/>
        <v>2608457.5388134602</v>
      </c>
      <c r="W19" s="29">
        <f t="shared" si="8"/>
        <v>2660626.6895897295</v>
      </c>
      <c r="X19" s="29">
        <f t="shared" si="8"/>
        <v>2713839.223381524</v>
      </c>
      <c r="Y19" s="29">
        <f t="shared" si="8"/>
        <v>2768116.0078491545</v>
      </c>
      <c r="Z19" s="29">
        <f t="shared" si="8"/>
        <v>2823478.3280061376</v>
      </c>
      <c r="AA19" s="29">
        <f t="shared" si="8"/>
        <v>2879947.8945662603</v>
      </c>
      <c r="AB19" s="29">
        <f t="shared" si="8"/>
        <v>2937546.8524575857</v>
      </c>
      <c r="AC19" s="29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45" x14ac:dyDescent="0.3">
      <c r="A20" s="18" t="s">
        <v>39</v>
      </c>
      <c r="B20" s="38">
        <v>1.02</v>
      </c>
      <c r="C20" s="18"/>
      <c r="D20" s="29">
        <v>83015</v>
      </c>
      <c r="E20" s="29">
        <f t="shared" ref="E20:AB20" si="9">D20*$B$18</f>
        <v>84675.3</v>
      </c>
      <c r="F20" s="29">
        <f t="shared" si="9"/>
        <v>86368.806000000011</v>
      </c>
      <c r="G20" s="74">
        <f t="shared" si="9"/>
        <v>88096.182120000012</v>
      </c>
      <c r="H20" s="29">
        <f t="shared" si="9"/>
        <v>89858.10576240001</v>
      </c>
      <c r="I20" s="29">
        <f t="shared" si="9"/>
        <v>91655.267877648017</v>
      </c>
      <c r="J20" s="29">
        <f t="shared" si="9"/>
        <v>93488.373235200983</v>
      </c>
      <c r="K20" s="29">
        <f t="shared" si="9"/>
        <v>95358.140699905009</v>
      </c>
      <c r="L20" s="29">
        <f t="shared" si="9"/>
        <v>97265.303513903113</v>
      </c>
      <c r="M20" s="29">
        <f t="shared" si="9"/>
        <v>99210.609584181177</v>
      </c>
      <c r="N20" s="29">
        <f t="shared" si="9"/>
        <v>101194.8217758648</v>
      </c>
      <c r="O20" s="29">
        <f t="shared" si="9"/>
        <v>103218.71821138209</v>
      </c>
      <c r="P20" s="29">
        <f t="shared" si="9"/>
        <v>105283.09257560973</v>
      </c>
      <c r="Q20" s="29">
        <f t="shared" si="9"/>
        <v>107388.75442712192</v>
      </c>
      <c r="R20" s="29">
        <f t="shared" si="9"/>
        <v>109536.52951566437</v>
      </c>
      <c r="S20" s="29">
        <f t="shared" si="9"/>
        <v>111727.26010597766</v>
      </c>
      <c r="T20" s="29">
        <f t="shared" si="9"/>
        <v>113961.80530809722</v>
      </c>
      <c r="U20" s="29">
        <f t="shared" si="9"/>
        <v>116241.04141425916</v>
      </c>
      <c r="V20" s="29">
        <f t="shared" si="9"/>
        <v>118565.86224254435</v>
      </c>
      <c r="W20" s="29">
        <f t="shared" si="9"/>
        <v>120937.17948739523</v>
      </c>
      <c r="X20" s="29">
        <f t="shared" si="9"/>
        <v>123355.92307714313</v>
      </c>
      <c r="Y20" s="29">
        <f t="shared" si="9"/>
        <v>125823.041538686</v>
      </c>
      <c r="Z20" s="29">
        <f t="shared" si="9"/>
        <v>128339.50236945972</v>
      </c>
      <c r="AA20" s="29">
        <f t="shared" si="9"/>
        <v>130906.29241684891</v>
      </c>
      <c r="AB20" s="29">
        <f t="shared" si="9"/>
        <v>133524.4182651859</v>
      </c>
      <c r="AC20" s="29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45" x14ac:dyDescent="0.3">
      <c r="A21" s="18" t="s">
        <v>10</v>
      </c>
      <c r="B21" s="38">
        <v>1.02</v>
      </c>
      <c r="C21" s="42"/>
      <c r="D21" s="29">
        <v>10000000</v>
      </c>
      <c r="E21" s="41">
        <f t="shared" ref="E21:AB21" si="10">D21*$B$18</f>
        <v>10200000</v>
      </c>
      <c r="F21" s="29">
        <f t="shared" si="10"/>
        <v>10404000</v>
      </c>
      <c r="G21" s="74">
        <f t="shared" si="10"/>
        <v>10612080</v>
      </c>
      <c r="H21" s="29">
        <f t="shared" si="10"/>
        <v>10824321.6</v>
      </c>
      <c r="I21" s="29">
        <f t="shared" si="10"/>
        <v>11040808.032</v>
      </c>
      <c r="J21" s="29">
        <f t="shared" si="10"/>
        <v>11261624.192639999</v>
      </c>
      <c r="K21" s="29">
        <f t="shared" si="10"/>
        <v>11486856.676492799</v>
      </c>
      <c r="L21" s="29">
        <f t="shared" si="10"/>
        <v>11716593.810022656</v>
      </c>
      <c r="M21" s="29">
        <f t="shared" si="10"/>
        <v>11950925.686223108</v>
      </c>
      <c r="N21" s="29">
        <f t="shared" si="10"/>
        <v>12189944.199947571</v>
      </c>
      <c r="O21" s="29">
        <f t="shared" si="10"/>
        <v>12433743.083946522</v>
      </c>
      <c r="P21" s="29">
        <f t="shared" si="10"/>
        <v>12682417.945625452</v>
      </c>
      <c r="Q21" s="29">
        <f t="shared" si="10"/>
        <v>12936066.304537961</v>
      </c>
      <c r="R21" s="29">
        <f t="shared" si="10"/>
        <v>13194787.63062872</v>
      </c>
      <c r="S21" s="29">
        <f t="shared" si="10"/>
        <v>13458683.383241294</v>
      </c>
      <c r="T21" s="29">
        <f t="shared" si="10"/>
        <v>13727857.05090612</v>
      </c>
      <c r="U21" s="29">
        <f t="shared" si="10"/>
        <v>14002414.191924242</v>
      </c>
      <c r="V21" s="29">
        <f t="shared" si="10"/>
        <v>14282462.475762727</v>
      </c>
      <c r="W21" s="29">
        <f t="shared" si="10"/>
        <v>14568111.725277981</v>
      </c>
      <c r="X21" s="29">
        <f t="shared" si="10"/>
        <v>14859473.959783541</v>
      </c>
      <c r="Y21" s="29">
        <f t="shared" si="10"/>
        <v>15156663.438979212</v>
      </c>
      <c r="Z21" s="29">
        <f t="shared" si="10"/>
        <v>15459796.707758797</v>
      </c>
      <c r="AA21" s="29">
        <f t="shared" si="10"/>
        <v>15768992.641913973</v>
      </c>
      <c r="AB21" s="29">
        <f t="shared" si="10"/>
        <v>16084372.494752252</v>
      </c>
      <c r="AC21" s="29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45" ht="15" thickBot="1" x14ac:dyDescent="0.35">
      <c r="A22" s="19" t="s">
        <v>9</v>
      </c>
      <c r="B22" s="39"/>
      <c r="C22" s="19"/>
      <c r="D22" s="30"/>
      <c r="E22" s="30">
        <v>147375800</v>
      </c>
      <c r="F22" s="30">
        <v>147375000</v>
      </c>
      <c r="G22" s="75">
        <v>147375000</v>
      </c>
      <c r="H22" s="30">
        <v>147375001</v>
      </c>
      <c r="I22" s="30">
        <v>147375002</v>
      </c>
      <c r="J22" s="30">
        <v>147375003</v>
      </c>
      <c r="K22" s="30">
        <v>147375004</v>
      </c>
      <c r="L22" s="30">
        <v>147375005</v>
      </c>
      <c r="M22" s="30">
        <v>147375006</v>
      </c>
      <c r="N22" s="30">
        <v>147375007</v>
      </c>
      <c r="O22" s="30">
        <v>147375008</v>
      </c>
      <c r="P22" s="30">
        <v>147375009</v>
      </c>
      <c r="Q22" s="30">
        <v>147375010</v>
      </c>
      <c r="R22" s="30">
        <v>147375011</v>
      </c>
      <c r="S22" s="30">
        <v>147375012</v>
      </c>
      <c r="T22" s="30">
        <v>147375013</v>
      </c>
      <c r="U22" s="30">
        <v>147375014</v>
      </c>
      <c r="V22" s="30">
        <v>147375015</v>
      </c>
      <c r="W22" s="30">
        <v>147375016</v>
      </c>
      <c r="X22" s="30">
        <v>147375017</v>
      </c>
      <c r="Y22" s="30">
        <v>147375018</v>
      </c>
      <c r="Z22" s="30">
        <v>147375019</v>
      </c>
      <c r="AA22" s="30">
        <v>147375020</v>
      </c>
      <c r="AB22" s="30">
        <v>147375021</v>
      </c>
      <c r="AC22" s="30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45" ht="15" thickBot="1" x14ac:dyDescent="0.35">
      <c r="A23" s="20" t="s">
        <v>25</v>
      </c>
      <c r="B23" s="39"/>
      <c r="C23" s="31"/>
      <c r="D23" s="31">
        <f>SUM(D16:D22)</f>
        <v>15009351</v>
      </c>
      <c r="E23" s="31">
        <f>SUM(E18:E22)</f>
        <v>159625338.02000001</v>
      </c>
      <c r="F23" s="31">
        <f>SUM(F18:F22)</f>
        <v>159869528.78040001</v>
      </c>
      <c r="G23" s="76">
        <f>SUM(G18:G22)</f>
        <v>160119419.35600799</v>
      </c>
      <c r="H23" s="31">
        <f t="shared" ref="H23:AB23" si="11">SUM(H18:H22)</f>
        <v>160374308.74312815</v>
      </c>
      <c r="I23" s="31">
        <f t="shared" si="11"/>
        <v>160634295.89799073</v>
      </c>
      <c r="J23" s="31">
        <f t="shared" si="11"/>
        <v>160899482.77595055</v>
      </c>
      <c r="K23" s="31">
        <f t="shared" si="11"/>
        <v>161169973.37146956</v>
      </c>
      <c r="L23" s="31">
        <f t="shared" si="11"/>
        <v>161445873.75889894</v>
      </c>
      <c r="M23" s="31">
        <f t="shared" si="11"/>
        <v>161727292.13407692</v>
      </c>
      <c r="N23" s="31">
        <f t="shared" si="11"/>
        <v>162014338.85675845</v>
      </c>
      <c r="O23" s="31">
        <f t="shared" si="11"/>
        <v>162307126.49389362</v>
      </c>
      <c r="P23" s="31">
        <f t="shared" si="11"/>
        <v>162605769.8637715</v>
      </c>
      <c r="Q23" s="31">
        <f t="shared" si="11"/>
        <v>162910386.08104694</v>
      </c>
      <c r="R23" s="31">
        <f t="shared" si="11"/>
        <v>163221094.60266787</v>
      </c>
      <c r="S23" s="31">
        <f t="shared" si="11"/>
        <v>163538017.27472124</v>
      </c>
      <c r="T23" s="31">
        <f t="shared" si="11"/>
        <v>163861278.38021564</v>
      </c>
      <c r="U23" s="31">
        <f t="shared" si="11"/>
        <v>164191004.68781996</v>
      </c>
      <c r="V23" s="31">
        <f t="shared" si="11"/>
        <v>164527325.50157636</v>
      </c>
      <c r="W23" s="31">
        <f t="shared" si="11"/>
        <v>164870372.71160787</v>
      </c>
      <c r="X23" s="31">
        <f t="shared" si="11"/>
        <v>165220280.84584004</v>
      </c>
      <c r="Y23" s="31">
        <f t="shared" si="11"/>
        <v>165577187.12275684</v>
      </c>
      <c r="Z23" s="31">
        <f t="shared" si="11"/>
        <v>165941231.50521198</v>
      </c>
      <c r="AA23" s="31">
        <f t="shared" si="11"/>
        <v>166312556.75531623</v>
      </c>
      <c r="AB23" s="31">
        <f t="shared" si="11"/>
        <v>166691308.49042255</v>
      </c>
      <c r="AC23" s="31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</row>
    <row r="24" spans="1:45" x14ac:dyDescent="0.3">
      <c r="A24" s="15"/>
      <c r="B24" s="23"/>
      <c r="C24" s="15"/>
      <c r="D24" s="32"/>
      <c r="E24" s="32"/>
      <c r="F24" s="32"/>
      <c r="G24" s="86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x14ac:dyDescent="0.3">
      <c r="A25" s="21" t="s">
        <v>26</v>
      </c>
      <c r="B25" s="23"/>
      <c r="C25" s="82">
        <v>-315000000</v>
      </c>
      <c r="D25" s="83">
        <f>D14-D23</f>
        <v>-50089996.161290325</v>
      </c>
      <c r="E25" s="84">
        <f>E14-E23</f>
        <v>171527887.78645161</v>
      </c>
      <c r="F25" s="84">
        <f>F14-F23</f>
        <v>170568051.86476126</v>
      </c>
      <c r="G25" s="85">
        <f>G14-G23</f>
        <v>169588203.22463715</v>
      </c>
      <c r="H25" s="84">
        <f>H14-H23</f>
        <v>168588756.61171058</v>
      </c>
      <c r="I25" s="84">
        <f t="shared" ref="I25:AB25" si="12">I14-I23</f>
        <v>167569321.08652541</v>
      </c>
      <c r="J25" s="84">
        <f t="shared" si="12"/>
        <v>166529496.87083656</v>
      </c>
      <c r="K25" s="84">
        <f t="shared" si="12"/>
        <v>165468876.19083393</v>
      </c>
      <c r="L25" s="84">
        <f t="shared" si="12"/>
        <v>164387043.11723122</v>
      </c>
      <c r="M25" s="84">
        <f t="shared" si="12"/>
        <v>163283573.4021565</v>
      </c>
      <c r="N25" s="84">
        <f t="shared" si="12"/>
        <v>162158034.31278029</v>
      </c>
      <c r="O25" s="84">
        <f t="shared" si="12"/>
        <v>161009984.46161658</v>
      </c>
      <c r="P25" s="84">
        <f t="shared" si="12"/>
        <v>159838973.63342953</v>
      </c>
      <c r="Q25" s="84">
        <f t="shared" si="12"/>
        <v>158644542.60867876</v>
      </c>
      <c r="R25" s="84">
        <f t="shared" si="12"/>
        <v>157426222.98343295</v>
      </c>
      <c r="S25" s="84">
        <f t="shared" si="12"/>
        <v>156183536.98568228</v>
      </c>
      <c r="T25" s="84">
        <f t="shared" si="12"/>
        <v>154915997.28797656</v>
      </c>
      <c r="U25" s="84">
        <f t="shared" si="12"/>
        <v>153623106.81631672</v>
      </c>
      <c r="V25" s="84">
        <f t="shared" si="12"/>
        <v>152304358.5552237</v>
      </c>
      <c r="W25" s="84">
        <f t="shared" si="12"/>
        <v>150959235.3489089</v>
      </c>
      <c r="X25" s="84">
        <f t="shared" si="12"/>
        <v>149587209.69846767</v>
      </c>
      <c r="Y25" s="84">
        <f t="shared" si="12"/>
        <v>148187743.55501765</v>
      </c>
      <c r="Z25" s="84">
        <f t="shared" si="12"/>
        <v>146760288.10869864</v>
      </c>
      <c r="AA25" s="84">
        <f t="shared" si="12"/>
        <v>145304283.57345328</v>
      </c>
      <c r="AB25" s="84">
        <f t="shared" si="12"/>
        <v>143819158.96750301</v>
      </c>
      <c r="AC25" s="83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pans="1:45" x14ac:dyDescent="0.3">
      <c r="A26" t="s">
        <v>28</v>
      </c>
      <c r="B26" s="67">
        <v>0.4</v>
      </c>
      <c r="C26" s="82"/>
      <c r="D26" s="83"/>
      <c r="E26" s="95">
        <f t="shared" ref="E26:AC26" si="13">D25*$B$26</f>
        <v>-20035998.464516129</v>
      </c>
      <c r="F26" s="96">
        <f t="shared" si="13"/>
        <v>68611155.114580646</v>
      </c>
      <c r="G26" s="96">
        <f t="shared" si="13"/>
        <v>68227220.745904505</v>
      </c>
      <c r="H26" s="97">
        <f t="shared" si="13"/>
        <v>67835281.289854869</v>
      </c>
      <c r="I26" s="97">
        <f t="shared" si="13"/>
        <v>67435502.64468424</v>
      </c>
      <c r="J26" s="97">
        <f t="shared" si="13"/>
        <v>67027728.434610166</v>
      </c>
      <c r="K26" s="97">
        <f t="shared" si="13"/>
        <v>66611798.748334624</v>
      </c>
      <c r="L26" s="97">
        <f t="shared" si="13"/>
        <v>66187550.476333573</v>
      </c>
      <c r="M26" s="97">
        <f t="shared" si="13"/>
        <v>65754817.246892489</v>
      </c>
      <c r="N26" s="97">
        <f t="shared" si="13"/>
        <v>65313429.360862605</v>
      </c>
      <c r="O26" s="97">
        <f t="shared" si="13"/>
        <v>64863213.725112118</v>
      </c>
      <c r="P26" s="97">
        <f t="shared" si="13"/>
        <v>64403993.78464663</v>
      </c>
      <c r="Q26" s="97">
        <f t="shared" si="13"/>
        <v>63935589.453371815</v>
      </c>
      <c r="R26" s="97">
        <f t="shared" si="13"/>
        <v>63457817.043471508</v>
      </c>
      <c r="S26" s="97">
        <f t="shared" si="13"/>
        <v>62970489.193373181</v>
      </c>
      <c r="T26" s="97">
        <f t="shared" si="13"/>
        <v>62473414.794272915</v>
      </c>
      <c r="U26" s="97">
        <f t="shared" si="13"/>
        <v>61966398.91519063</v>
      </c>
      <c r="V26" s="97">
        <f t="shared" si="13"/>
        <v>61449242.726526693</v>
      </c>
      <c r="W26" s="97">
        <f t="shared" si="13"/>
        <v>60921743.422089487</v>
      </c>
      <c r="X26" s="97">
        <f t="shared" si="13"/>
        <v>60383694.13956356</v>
      </c>
      <c r="Y26" s="97">
        <f t="shared" si="13"/>
        <v>59834883.879387073</v>
      </c>
      <c r="Z26" s="97">
        <f t="shared" si="13"/>
        <v>59275097.422007062</v>
      </c>
      <c r="AA26" s="97">
        <f t="shared" si="13"/>
        <v>58704115.24347946</v>
      </c>
      <c r="AB26" s="97">
        <f t="shared" si="13"/>
        <v>58121713.429381311</v>
      </c>
      <c r="AC26" s="97">
        <f t="shared" si="13"/>
        <v>57527663.587001204</v>
      </c>
      <c r="AD26" s="12"/>
      <c r="AE26" s="12"/>
      <c r="AF26" s="12"/>
      <c r="AG26" s="12"/>
      <c r="AH26" s="12"/>
      <c r="AI26" s="12"/>
      <c r="AJ26" s="12"/>
      <c r="AK26" s="12"/>
      <c r="AL26" s="90"/>
      <c r="AM26" s="90"/>
      <c r="AN26" s="90"/>
      <c r="AO26" s="90"/>
      <c r="AP26" s="66"/>
      <c r="AQ26" s="66"/>
      <c r="AR26" s="66"/>
      <c r="AS26" s="66"/>
    </row>
    <row r="27" spans="1:45" ht="16.8" thickBot="1" x14ac:dyDescent="0.5">
      <c r="A27" s="105" t="s">
        <v>45</v>
      </c>
      <c r="B27" s="106"/>
      <c r="C27" s="107"/>
      <c r="D27" s="108"/>
      <c r="E27" s="138">
        <f>E35+E37</f>
        <v>126000000</v>
      </c>
      <c r="F27" s="109">
        <f>E39</f>
        <v>0</v>
      </c>
      <c r="G27" s="109">
        <f>E41</f>
        <v>0</v>
      </c>
      <c r="H27" s="110">
        <f>E43</f>
        <v>0</v>
      </c>
      <c r="I27" s="110">
        <f>E45</f>
        <v>0</v>
      </c>
      <c r="J27" s="128">
        <f>E47</f>
        <v>0</v>
      </c>
      <c r="K27" s="128">
        <f>E49</f>
        <v>0</v>
      </c>
      <c r="L27" s="128">
        <f>E51</f>
        <v>0</v>
      </c>
      <c r="M27" s="128">
        <f>E53</f>
        <v>0</v>
      </c>
      <c r="N27" s="128">
        <f>E55</f>
        <v>0</v>
      </c>
      <c r="O27" s="128">
        <f>E57</f>
        <v>0</v>
      </c>
      <c r="P27" s="128">
        <f>E59</f>
        <v>0</v>
      </c>
      <c r="Q27" s="128">
        <f>E61</f>
        <v>0</v>
      </c>
      <c r="R27" s="128">
        <f>E63</f>
        <v>0</v>
      </c>
      <c r="S27" s="128">
        <f>E65</f>
        <v>0</v>
      </c>
      <c r="T27" s="128">
        <f>E67</f>
        <v>0</v>
      </c>
      <c r="U27" s="128">
        <f>E69</f>
        <v>0</v>
      </c>
      <c r="V27" s="128">
        <f>E71</f>
        <v>0</v>
      </c>
      <c r="W27" s="128">
        <f>E73</f>
        <v>0</v>
      </c>
      <c r="X27" s="128">
        <f>E75</f>
        <v>0</v>
      </c>
      <c r="Y27" s="128">
        <f>E77</f>
        <v>0</v>
      </c>
      <c r="Z27" s="128">
        <f>E79</f>
        <v>0</v>
      </c>
      <c r="AA27" s="128">
        <f>E81</f>
        <v>0</v>
      </c>
      <c r="AB27" s="128">
        <f>E83</f>
        <v>0</v>
      </c>
      <c r="AC27" s="141">
        <f>E85+E88</f>
        <v>0</v>
      </c>
      <c r="AD27" s="142">
        <f>SUM(E27:AC27)</f>
        <v>126000000</v>
      </c>
      <c r="AE27" s="90"/>
      <c r="AF27" s="90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</row>
    <row r="28" spans="1:45" ht="15" thickBot="1" x14ac:dyDescent="0.35">
      <c r="A28" s="111" t="s">
        <v>32</v>
      </c>
      <c r="B28" s="112"/>
      <c r="C28" s="113">
        <f t="shared" ref="C28:AB28" si="14">C25-C26+C27</f>
        <v>-315000000</v>
      </c>
      <c r="D28" s="113">
        <f t="shared" si="14"/>
        <v>-50089996.161290325</v>
      </c>
      <c r="E28" s="54">
        <f t="shared" si="14"/>
        <v>317563886.25096774</v>
      </c>
      <c r="F28" s="111">
        <f>F25-F26+F27</f>
        <v>101956896.75018062</v>
      </c>
      <c r="G28" s="111">
        <f t="shared" si="14"/>
        <v>101360982.47873265</v>
      </c>
      <c r="H28" s="111">
        <f t="shared" si="14"/>
        <v>100753475.32185571</v>
      </c>
      <c r="I28" s="111">
        <f t="shared" si="14"/>
        <v>100133818.44184117</v>
      </c>
      <c r="J28" s="111">
        <f t="shared" si="14"/>
        <v>99501768.436226398</v>
      </c>
      <c r="K28" s="111">
        <f t="shared" si="14"/>
        <v>98857077.44249931</v>
      </c>
      <c r="L28" s="111">
        <f t="shared" si="14"/>
        <v>98199492.640897647</v>
      </c>
      <c r="M28" s="111">
        <f t="shared" si="14"/>
        <v>97528756.15526402</v>
      </c>
      <c r="N28" s="111">
        <f t="shared" si="14"/>
        <v>96844604.951917678</v>
      </c>
      <c r="O28" s="111">
        <f t="shared" si="14"/>
        <v>96146770.736504465</v>
      </c>
      <c r="P28" s="111">
        <f t="shared" si="14"/>
        <v>95434979.848782897</v>
      </c>
      <c r="Q28" s="111">
        <f t="shared" si="14"/>
        <v>94708953.155306935</v>
      </c>
      <c r="R28" s="111">
        <f t="shared" si="14"/>
        <v>93968405.939961433</v>
      </c>
      <c r="S28" s="111">
        <f t="shared" si="14"/>
        <v>93213047.792309105</v>
      </c>
      <c r="T28" s="111">
        <f t="shared" si="14"/>
        <v>92442582.493703648</v>
      </c>
      <c r="U28" s="111">
        <f t="shared" si="14"/>
        <v>91656707.901126087</v>
      </c>
      <c r="V28" s="111">
        <f t="shared" si="14"/>
        <v>90855115.828697011</v>
      </c>
      <c r="W28" s="111">
        <f t="shared" si="14"/>
        <v>90037491.926819414</v>
      </c>
      <c r="X28" s="111">
        <f t="shared" si="14"/>
        <v>89203515.558904111</v>
      </c>
      <c r="Y28" s="111">
        <f t="shared" si="14"/>
        <v>88352859.675630569</v>
      </c>
      <c r="Z28" s="111">
        <f t="shared" si="14"/>
        <v>87485190.686691582</v>
      </c>
      <c r="AA28" s="111">
        <f t="shared" si="14"/>
        <v>86600168.329973817</v>
      </c>
      <c r="AB28" s="111">
        <f t="shared" si="14"/>
        <v>85697445.5381217</v>
      </c>
      <c r="AC28" s="113">
        <f>AC25-AC26+AC27</f>
        <v>-57527663.587001204</v>
      </c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</row>
    <row r="29" spans="1:45" ht="16.2" x14ac:dyDescent="0.45">
      <c r="A29" s="87"/>
      <c r="B29" s="23"/>
      <c r="C29" s="24"/>
      <c r="D29" s="122"/>
      <c r="E29" s="123"/>
      <c r="F29" s="124"/>
      <c r="G29" s="124"/>
      <c r="H29" s="125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7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</row>
    <row r="30" spans="1:45" ht="15" thickBot="1" x14ac:dyDescent="0.35">
      <c r="A30" s="62" t="s">
        <v>15</v>
      </c>
      <c r="B30" s="117">
        <v>14.09</v>
      </c>
      <c r="C30" s="63"/>
      <c r="D30" s="118">
        <v>1.1409</v>
      </c>
      <c r="E30" s="64">
        <f>D30*D30</f>
        <v>1.30165281</v>
      </c>
      <c r="F30" s="64">
        <f>E30*D30</f>
        <v>1.485055690929</v>
      </c>
      <c r="G30" s="64">
        <f>F30*D30</f>
        <v>1.6943000377808961</v>
      </c>
      <c r="H30" s="88">
        <f>G30*$D$30</f>
        <v>1.9330269131042244</v>
      </c>
      <c r="I30" s="88">
        <f t="shared" ref="I30:AC30" si="15">H30*$D$30</f>
        <v>2.2053904051606095</v>
      </c>
      <c r="J30" s="88">
        <f t="shared" si="15"/>
        <v>2.5161299132477395</v>
      </c>
      <c r="K30" s="88">
        <f t="shared" si="15"/>
        <v>2.8706526180243461</v>
      </c>
      <c r="L30" s="88">
        <f t="shared" si="15"/>
        <v>3.2751275719039765</v>
      </c>
      <c r="M30" s="88">
        <f t="shared" si="15"/>
        <v>3.7365930467852468</v>
      </c>
      <c r="N30" s="88">
        <f t="shared" si="15"/>
        <v>4.2630790070772884</v>
      </c>
      <c r="O30" s="88">
        <f t="shared" si="15"/>
        <v>4.8637468391744783</v>
      </c>
      <c r="P30" s="88">
        <f t="shared" si="15"/>
        <v>5.5490487688141625</v>
      </c>
      <c r="Q30" s="88">
        <f t="shared" si="15"/>
        <v>6.3309097403400783</v>
      </c>
      <c r="R30" s="88">
        <f t="shared" si="15"/>
        <v>7.2229349227539954</v>
      </c>
      <c r="S30" s="88">
        <f t="shared" si="15"/>
        <v>8.240646453370033</v>
      </c>
      <c r="T30" s="88">
        <f t="shared" si="15"/>
        <v>9.4017535386498707</v>
      </c>
      <c r="U30" s="88">
        <f t="shared" si="15"/>
        <v>10.726460612245639</v>
      </c>
      <c r="V30" s="88">
        <f t="shared" si="15"/>
        <v>12.237818912511049</v>
      </c>
      <c r="W30" s="88">
        <f t="shared" si="15"/>
        <v>13.962127597283857</v>
      </c>
      <c r="X30" s="88">
        <f t="shared" si="15"/>
        <v>15.929391375741153</v>
      </c>
      <c r="Y30" s="88">
        <f t="shared" si="15"/>
        <v>18.173842620583081</v>
      </c>
      <c r="Z30" s="88">
        <f t="shared" si="15"/>
        <v>20.734537045823238</v>
      </c>
      <c r="AA30" s="88">
        <f t="shared" si="15"/>
        <v>23.656033315579734</v>
      </c>
      <c r="AB30" s="88">
        <f t="shared" si="15"/>
        <v>26.98916840974492</v>
      </c>
      <c r="AC30" s="88">
        <f t="shared" si="15"/>
        <v>30.791942238677979</v>
      </c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5" ht="15" thickBot="1" x14ac:dyDescent="0.35">
      <c r="A31" s="62" t="s">
        <v>16</v>
      </c>
      <c r="B31" s="121"/>
      <c r="C31" s="45">
        <f>C25</f>
        <v>-315000000</v>
      </c>
      <c r="D31" s="44">
        <f t="shared" ref="D31:U31" si="16">D28/D30</f>
        <v>-43903932.124892913</v>
      </c>
      <c r="E31" s="65">
        <f t="shared" si="16"/>
        <v>243969731.26110929</v>
      </c>
      <c r="F31" s="65">
        <f t="shared" si="16"/>
        <v>68655268.198325858</v>
      </c>
      <c r="G31" s="77">
        <f t="shared" si="16"/>
        <v>59824694.693089813</v>
      </c>
      <c r="H31" s="65">
        <f t="shared" si="16"/>
        <v>52122127.549717829</v>
      </c>
      <c r="I31" s="65">
        <f t="shared" si="16"/>
        <v>45404123.554509088</v>
      </c>
      <c r="J31" s="65">
        <f t="shared" si="16"/>
        <v>39545560.788549557</v>
      </c>
      <c r="K31" s="65">
        <f t="shared" si="16"/>
        <v>34437143.951794207</v>
      </c>
      <c r="L31" s="65">
        <f t="shared" si="16"/>
        <v>29983409.954260174</v>
      </c>
      <c r="M31" s="65">
        <f t="shared" si="16"/>
        <v>26100984.221220516</v>
      </c>
      <c r="N31" s="65">
        <f t="shared" si="16"/>
        <v>22717056.097516026</v>
      </c>
      <c r="O31" s="65">
        <f t="shared" si="16"/>
        <v>19768045.894597471</v>
      </c>
      <c r="P31" s="65">
        <f t="shared" si="16"/>
        <v>17198439.556907598</v>
      </c>
      <c r="Q31" s="65">
        <f t="shared" si="16"/>
        <v>14959769.928771634</v>
      </c>
      <c r="R31" s="65">
        <f t="shared" si="16"/>
        <v>13009726.232467938</v>
      </c>
      <c r="S31" s="65">
        <f t="shared" si="16"/>
        <v>11311375.669343198</v>
      </c>
      <c r="T31" s="65">
        <f t="shared" si="16"/>
        <v>9832483.0696400888</v>
      </c>
      <c r="U31" s="65">
        <f t="shared" si="16"/>
        <v>8544916.2789530158</v>
      </c>
      <c r="V31" s="65">
        <f t="shared" ref="V31:AC31" si="17">V28/V30</f>
        <v>7424126.5112865334</v>
      </c>
      <c r="W31" s="65">
        <f t="shared" si="17"/>
        <v>6448694.2480267109</v>
      </c>
      <c r="X31" s="65">
        <f t="shared" si="17"/>
        <v>5599932.4427894978</v>
      </c>
      <c r="Y31" s="65">
        <f t="shared" si="17"/>
        <v>4861539.8251311537</v>
      </c>
      <c r="Z31" s="65">
        <f t="shared" si="17"/>
        <v>4219297.9999191537</v>
      </c>
      <c r="AA31" s="65">
        <f t="shared" si="17"/>
        <v>3660806.829898207</v>
      </c>
      <c r="AB31" s="65">
        <f t="shared" si="17"/>
        <v>3175253.2807635195</v>
      </c>
      <c r="AC31" s="44">
        <f t="shared" si="17"/>
        <v>-1868270.0539344444</v>
      </c>
      <c r="AD31" s="81">
        <f>SUM(C31:AC31)</f>
        <v>392002305.85976076</v>
      </c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x14ac:dyDescent="0.3">
      <c r="A32" s="6"/>
      <c r="B32" s="6"/>
      <c r="C32" s="6"/>
      <c r="D32" s="6"/>
      <c r="E32" s="6"/>
      <c r="F32" s="6"/>
      <c r="G32" s="6"/>
      <c r="H32" s="69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3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1:45" ht="15" thickBot="1" x14ac:dyDescent="0.35">
      <c r="A33" s="11" t="s">
        <v>27</v>
      </c>
      <c r="B33" s="11"/>
      <c r="C33" s="11" t="s">
        <v>43</v>
      </c>
      <c r="D33" s="91" t="s">
        <v>30</v>
      </c>
      <c r="E33" s="91" t="s">
        <v>42</v>
      </c>
      <c r="G33" s="1" t="s">
        <v>31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3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1:45" ht="15" thickBot="1" x14ac:dyDescent="0.35">
      <c r="A34" t="s">
        <v>29</v>
      </c>
      <c r="C34" s="89">
        <f>-C25</f>
        <v>315000000</v>
      </c>
      <c r="G34" s="10"/>
      <c r="H34" s="10"/>
      <c r="I34" s="11" t="s">
        <v>22</v>
      </c>
      <c r="J34" s="11" t="s">
        <v>23</v>
      </c>
      <c r="K34" s="91" t="s">
        <v>21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3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spans="1:45" ht="15" thickBot="1" x14ac:dyDescent="0.35">
      <c r="A35" s="10" t="s">
        <v>44</v>
      </c>
      <c r="B35" s="10"/>
      <c r="C35" s="152">
        <f>C34</f>
        <v>315000000</v>
      </c>
      <c r="D35" s="10">
        <v>0.4</v>
      </c>
      <c r="E35" s="139">
        <f>C35*D35</f>
        <v>126000000</v>
      </c>
      <c r="G35" t="s">
        <v>19</v>
      </c>
      <c r="H35" s="3">
        <v>200</v>
      </c>
      <c r="I35" s="92">
        <v>0.2</v>
      </c>
      <c r="J35" s="68">
        <f>I35</f>
        <v>0.2</v>
      </c>
      <c r="K35" s="93">
        <f>H35/H37*J35</f>
        <v>0.12698412698412698</v>
      </c>
      <c r="L35" s="159" t="s">
        <v>47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3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spans="1:45" ht="15" thickBot="1" x14ac:dyDescent="0.35">
      <c r="A36" s="154"/>
      <c r="B36" s="154"/>
      <c r="C36" s="155">
        <f>C34-C35</f>
        <v>0</v>
      </c>
      <c r="D36" s="154"/>
      <c r="E36" s="156">
        <f t="shared" ref="E36" si="18">C36*D36</f>
        <v>0</v>
      </c>
      <c r="F36" s="140"/>
      <c r="G36" t="s">
        <v>20</v>
      </c>
      <c r="H36" s="5">
        <v>115</v>
      </c>
      <c r="I36" s="92">
        <v>6.3500000000000001E-2</v>
      </c>
      <c r="J36" s="92">
        <f>I36*(1 - 0.4)</f>
        <v>3.8100000000000002E-2</v>
      </c>
      <c r="K36" s="94">
        <f>H36/H37*J36</f>
        <v>1.3909523809523809E-2</v>
      </c>
      <c r="L36" t="s">
        <v>41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3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spans="1:45" ht="15" thickBot="1" x14ac:dyDescent="0.35">
      <c r="A37" s="6"/>
      <c r="B37" s="6"/>
      <c r="C37" s="151"/>
      <c r="D37" s="6"/>
      <c r="E37" s="150"/>
      <c r="F37" s="6"/>
      <c r="H37" s="130">
        <f>SUM(H35:H36)</f>
        <v>315</v>
      </c>
      <c r="K37" s="136">
        <f>SUM(K35:K36)</f>
        <v>0.14089365079365079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3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spans="1:45" x14ac:dyDescent="0.3">
      <c r="A38" s="6"/>
      <c r="B38" s="6"/>
      <c r="C38" s="151"/>
      <c r="D38" s="6"/>
      <c r="E38" s="150"/>
      <c r="F38" s="6"/>
      <c r="J38" s="66"/>
      <c r="K38" s="6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3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spans="1:45" x14ac:dyDescent="0.3">
      <c r="A39" s="6"/>
      <c r="B39" s="6"/>
      <c r="C39" s="151"/>
      <c r="D39" s="6"/>
      <c r="E39" s="150"/>
      <c r="F39" s="6"/>
      <c r="G39" s="6"/>
      <c r="H39" s="6"/>
      <c r="I39" s="9" t="s">
        <v>12</v>
      </c>
      <c r="J39" s="56" t="s">
        <v>6</v>
      </c>
      <c r="K39" s="137" t="s">
        <v>48</v>
      </c>
      <c r="L39" s="56" t="s">
        <v>7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3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spans="1:45" ht="15" thickBot="1" x14ac:dyDescent="0.35">
      <c r="A40" s="6"/>
      <c r="B40" s="6"/>
      <c r="C40" s="151"/>
      <c r="D40" s="6"/>
      <c r="E40" s="150"/>
      <c r="F40" s="6"/>
      <c r="G40" s="47"/>
      <c r="H40" s="57" t="s">
        <v>11</v>
      </c>
      <c r="I40" s="5"/>
      <c r="J40" s="47">
        <v>1.1000000000000001</v>
      </c>
      <c r="K40" s="135">
        <v>1.1409</v>
      </c>
      <c r="L40" s="47">
        <v>1.4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3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spans="1:45" x14ac:dyDescent="0.3">
      <c r="A41" s="6"/>
      <c r="B41" s="6"/>
      <c r="C41" s="151"/>
      <c r="D41" s="6"/>
      <c r="E41" s="150"/>
      <c r="F41" s="6"/>
      <c r="G41" s="114">
        <v>0</v>
      </c>
      <c r="H41" s="46">
        <f>C28</f>
        <v>-315000000</v>
      </c>
      <c r="I41" s="46">
        <f>H41</f>
        <v>-315000000</v>
      </c>
      <c r="J41" s="46">
        <f>H41</f>
        <v>-315000000</v>
      </c>
      <c r="K41" s="48">
        <f>H41</f>
        <v>-315000000</v>
      </c>
      <c r="L41" s="12">
        <f>H41</f>
        <v>-315000000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3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spans="1:45" x14ac:dyDescent="0.3">
      <c r="A42" s="6"/>
      <c r="B42" s="6"/>
      <c r="C42" s="151"/>
      <c r="D42" s="6"/>
      <c r="E42" s="150"/>
      <c r="F42" s="6"/>
      <c r="G42" s="114">
        <v>1</v>
      </c>
      <c r="H42" s="46">
        <f>D28</f>
        <v>-50089996.161290325</v>
      </c>
      <c r="I42" s="46">
        <f>I41+H42</f>
        <v>-365089996.16129035</v>
      </c>
      <c r="J42" s="48">
        <f t="shared" ref="J42:J67" si="19">H42/($J$40)^G42</f>
        <v>-45536360.146627568</v>
      </c>
      <c r="K42" s="48">
        <f>H42/($K$40)^G42</f>
        <v>-43903932.124892913</v>
      </c>
      <c r="L42" s="13">
        <f t="shared" ref="L42:L67" si="20">H42/(($L$40)^G42)</f>
        <v>-35778568.686635949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3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1:45" x14ac:dyDescent="0.3">
      <c r="A43" s="6"/>
      <c r="B43" s="6"/>
      <c r="C43" s="151"/>
      <c r="D43" s="6"/>
      <c r="E43" s="150"/>
      <c r="F43" s="6"/>
      <c r="G43" s="114">
        <v>2</v>
      </c>
      <c r="H43" s="51">
        <f>E28</f>
        <v>317563886.25096774</v>
      </c>
      <c r="I43" s="46">
        <f>I42+H43</f>
        <v>-47526109.910322607</v>
      </c>
      <c r="J43" s="58">
        <f t="shared" si="19"/>
        <v>262449492.76939479</v>
      </c>
      <c r="K43" s="58">
        <f>H43/($K$40^G43)</f>
        <v>243969731.26110929</v>
      </c>
      <c r="L43" s="59">
        <f t="shared" si="20"/>
        <v>162022390.94437131</v>
      </c>
      <c r="M43" s="6"/>
      <c r="N43" s="6"/>
      <c r="O43" s="103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3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spans="1:45" x14ac:dyDescent="0.3">
      <c r="A44" s="6"/>
      <c r="B44" s="6"/>
      <c r="C44" s="151"/>
      <c r="D44" s="6"/>
      <c r="E44" s="150"/>
      <c r="F44" s="6"/>
      <c r="G44" s="114">
        <v>3</v>
      </c>
      <c r="H44" s="51">
        <f>F28</f>
        <v>101956896.75018062</v>
      </c>
      <c r="I44" s="51">
        <f>I43+H44</f>
        <v>54430786.83985801</v>
      </c>
      <c r="J44" s="58">
        <f t="shared" si="19"/>
        <v>76601725.582404643</v>
      </c>
      <c r="K44" s="58">
        <f>H44/(($K$40^G44))</f>
        <v>68655268.198325858</v>
      </c>
      <c r="L44" s="59">
        <f t="shared" si="20"/>
        <v>37156303.480386533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3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pans="1:45" x14ac:dyDescent="0.3">
      <c r="A45" s="6"/>
      <c r="B45" s="6"/>
      <c r="C45" s="151"/>
      <c r="D45" s="6"/>
      <c r="E45" s="150"/>
      <c r="F45" s="6"/>
      <c r="G45" s="114">
        <v>4</v>
      </c>
      <c r="H45" s="51">
        <f>G28</f>
        <v>101360982.47873265</v>
      </c>
      <c r="I45" s="51"/>
      <c r="J45" s="49">
        <f t="shared" si="19"/>
        <v>69230914.881997555</v>
      </c>
      <c r="K45" s="58">
        <f t="shared" ref="K45:K67" si="21">H45/($K$40)^G45</f>
        <v>59824694.693089813</v>
      </c>
      <c r="L45" s="60">
        <f t="shared" si="20"/>
        <v>26385095.397421043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3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spans="1:45" x14ac:dyDescent="0.3">
      <c r="A46" s="6"/>
      <c r="B46" s="6"/>
      <c r="C46" s="151"/>
      <c r="D46" s="6"/>
      <c r="E46" s="150"/>
      <c r="F46" s="6"/>
      <c r="G46" s="114">
        <v>5</v>
      </c>
      <c r="H46" s="51">
        <f>H28</f>
        <v>100753475.32185571</v>
      </c>
      <c r="I46" s="153">
        <f>I44/H45</f>
        <v>0.53699940064490359</v>
      </c>
      <c r="J46" s="49">
        <f t="shared" si="19"/>
        <v>62559981.199654564</v>
      </c>
      <c r="K46" s="58">
        <f t="shared" si="21"/>
        <v>52122127.549717829</v>
      </c>
      <c r="L46" s="60">
        <f t="shared" si="20"/>
        <v>18733540.214244016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3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1:45" x14ac:dyDescent="0.3">
      <c r="A47" s="6"/>
      <c r="B47" s="6"/>
      <c r="C47" s="151"/>
      <c r="D47" s="6"/>
      <c r="E47" s="150"/>
      <c r="F47" s="6"/>
      <c r="G47" s="114">
        <v>6</v>
      </c>
      <c r="H47" s="8">
        <f>I28</f>
        <v>100133818.44184117</v>
      </c>
      <c r="I47" s="129" t="s">
        <v>46</v>
      </c>
      <c r="J47" s="49">
        <f t="shared" si="19"/>
        <v>56522930.027157478</v>
      </c>
      <c r="K47" s="58">
        <f t="shared" si="21"/>
        <v>45404123.554509088</v>
      </c>
      <c r="L47" s="60">
        <f t="shared" si="20"/>
        <v>13298803.331552066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3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spans="1:45" x14ac:dyDescent="0.3">
      <c r="A48" s="6"/>
      <c r="B48" s="6"/>
      <c r="C48" s="151"/>
      <c r="D48" s="6"/>
      <c r="E48" s="150"/>
      <c r="F48" s="6"/>
      <c r="G48" s="114">
        <v>7</v>
      </c>
      <c r="H48" s="8">
        <f>J28</f>
        <v>99501768.436226398</v>
      </c>
      <c r="I48" s="119"/>
      <c r="J48" s="49">
        <f t="shared" si="19"/>
        <v>51060140.251361437</v>
      </c>
      <c r="K48" s="58">
        <f t="shared" si="21"/>
        <v>39545560.788549557</v>
      </c>
      <c r="L48" s="60">
        <f t="shared" si="20"/>
        <v>9439186.1251691673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3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spans="1:45" x14ac:dyDescent="0.3">
      <c r="A49" s="6"/>
      <c r="B49" s="6"/>
      <c r="C49" s="151"/>
      <c r="D49" s="6"/>
      <c r="E49" s="150"/>
      <c r="F49" s="6"/>
      <c r="G49" s="114">
        <v>8</v>
      </c>
      <c r="H49" s="8">
        <f>K28</f>
        <v>98857077.44249931</v>
      </c>
      <c r="I49" s="46"/>
      <c r="J49" s="49">
        <f t="shared" si="19"/>
        <v>46117556.212891065</v>
      </c>
      <c r="K49" s="58">
        <f t="shared" si="21"/>
        <v>34437143.951794207</v>
      </c>
      <c r="L49" s="60">
        <f t="shared" si="20"/>
        <v>6698591.3088719482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3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spans="1:45" x14ac:dyDescent="0.3">
      <c r="A50" s="6"/>
      <c r="B50" s="6"/>
      <c r="C50" s="151"/>
      <c r="D50" s="6"/>
      <c r="E50" s="150"/>
      <c r="F50" s="6"/>
      <c r="G50" s="114">
        <v>9</v>
      </c>
      <c r="H50" s="8">
        <f>L28</f>
        <v>98199492.640897647</v>
      </c>
      <c r="I50" s="46"/>
      <c r="J50" s="49">
        <f t="shared" si="19"/>
        <v>41646170.954391025</v>
      </c>
      <c r="K50" s="58">
        <f t="shared" si="21"/>
        <v>29983409.954260174</v>
      </c>
      <c r="L50" s="60">
        <f t="shared" si="20"/>
        <v>4752880.8035488212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3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spans="1:45" x14ac:dyDescent="0.3">
      <c r="A51" s="6"/>
      <c r="B51" s="6"/>
      <c r="C51" s="151"/>
      <c r="D51" s="6"/>
      <c r="E51" s="150"/>
      <c r="F51" s="6"/>
      <c r="G51" s="114">
        <v>10</v>
      </c>
      <c r="H51" s="8">
        <f>M28</f>
        <v>97528756.15526402</v>
      </c>
      <c r="I51" s="8"/>
      <c r="J51" s="49">
        <f t="shared" si="19"/>
        <v>37601557.462071158</v>
      </c>
      <c r="K51" s="58">
        <f t="shared" si="21"/>
        <v>26100984.221220516</v>
      </c>
      <c r="L51" s="60">
        <f t="shared" si="20"/>
        <v>3371726.417448882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3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spans="1:45" x14ac:dyDescent="0.3">
      <c r="A52" s="6"/>
      <c r="B52" s="6"/>
      <c r="C52" s="151"/>
      <c r="D52" s="6"/>
      <c r="E52" s="150"/>
      <c r="F52" s="6"/>
      <c r="G52" s="114">
        <v>11</v>
      </c>
      <c r="H52" s="8">
        <f>N28</f>
        <v>96844604.951917678</v>
      </c>
      <c r="I52" s="8"/>
      <c r="J52" s="49">
        <f t="shared" si="19"/>
        <v>33943443.233332574</v>
      </c>
      <c r="K52" s="58">
        <f t="shared" si="21"/>
        <v>22717056.097516026</v>
      </c>
      <c r="L52" s="60">
        <f t="shared" si="20"/>
        <v>2391481.5762787969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3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spans="1:45" x14ac:dyDescent="0.3">
      <c r="A53" s="6"/>
      <c r="B53" s="6"/>
      <c r="C53" s="151"/>
      <c r="D53" s="6"/>
      <c r="E53" s="150"/>
      <c r="F53" s="6"/>
      <c r="G53" s="114">
        <v>12</v>
      </c>
      <c r="H53" s="8">
        <f>O28</f>
        <v>96146770.736504465</v>
      </c>
      <c r="I53" s="3"/>
      <c r="J53" s="49">
        <f t="shared" si="19"/>
        <v>30635324.179982599</v>
      </c>
      <c r="K53" s="58">
        <f t="shared" si="21"/>
        <v>19768045.894597471</v>
      </c>
      <c r="L53" s="60">
        <f t="shared" si="20"/>
        <v>1695892.3226191015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spans="1:45" x14ac:dyDescent="0.3">
      <c r="A54" s="6"/>
      <c r="B54" s="6"/>
      <c r="C54" s="151"/>
      <c r="D54" s="6"/>
      <c r="E54" s="150"/>
      <c r="F54" s="6"/>
      <c r="G54" s="114">
        <v>13</v>
      </c>
      <c r="H54" s="8">
        <f>P28</f>
        <v>95434979.848782897</v>
      </c>
      <c r="I54" s="3"/>
      <c r="J54" s="49">
        <f t="shared" si="19"/>
        <v>27644114.243080996</v>
      </c>
      <c r="K54" s="58">
        <f t="shared" si="21"/>
        <v>17198439.556907602</v>
      </c>
      <c r="L54" s="60">
        <f t="shared" si="20"/>
        <v>1202383.8167646797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x14ac:dyDescent="0.3">
      <c r="A55" s="6"/>
      <c r="B55" s="6"/>
      <c r="C55" s="151"/>
      <c r="D55" s="6"/>
      <c r="E55" s="150"/>
      <c r="F55" s="6"/>
      <c r="G55" s="114">
        <v>14</v>
      </c>
      <c r="H55" s="8">
        <f>Q28</f>
        <v>94708953.155306935</v>
      </c>
      <c r="I55" s="3"/>
      <c r="J55" s="49">
        <f t="shared" si="19"/>
        <v>24939827.428402726</v>
      </c>
      <c r="K55" s="58">
        <f t="shared" si="21"/>
        <v>14959769.928771636</v>
      </c>
      <c r="L55" s="60">
        <f t="shared" si="20"/>
        <v>852311.8698728031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x14ac:dyDescent="0.3">
      <c r="A56" s="6"/>
      <c r="B56" s="6"/>
      <c r="C56" s="151"/>
      <c r="D56" s="6"/>
      <c r="E56" s="150"/>
      <c r="F56" s="6"/>
      <c r="G56" s="114">
        <v>15</v>
      </c>
      <c r="H56" s="8">
        <f>R28</f>
        <v>93968405.939961433</v>
      </c>
      <c r="I56" s="3"/>
      <c r="J56" s="49">
        <f t="shared" si="19"/>
        <v>22495289.273920834</v>
      </c>
      <c r="K56" s="58">
        <f t="shared" si="21"/>
        <v>13009726.23246794</v>
      </c>
      <c r="L56" s="60">
        <f t="shared" si="20"/>
        <v>604033.91584260284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x14ac:dyDescent="0.3">
      <c r="A57" s="6"/>
      <c r="B57" s="6"/>
      <c r="C57" s="151"/>
      <c r="D57" s="6"/>
      <c r="E57" s="150"/>
      <c r="F57" s="6"/>
      <c r="G57" s="114">
        <v>16</v>
      </c>
      <c r="H57" s="8">
        <f>S28</f>
        <v>93213047.792309105</v>
      </c>
      <c r="I57" s="3"/>
      <c r="J57" s="49">
        <f t="shared" si="19"/>
        <v>20285875.035406042</v>
      </c>
      <c r="K57" s="58">
        <f t="shared" si="21"/>
        <v>11311375.669343198</v>
      </c>
      <c r="L57" s="60">
        <f t="shared" si="20"/>
        <v>427984.59532684367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x14ac:dyDescent="0.3">
      <c r="A58" s="6"/>
      <c r="B58" s="6"/>
      <c r="C58" s="151"/>
      <c r="D58" s="6"/>
      <c r="E58" s="150"/>
      <c r="F58" s="6"/>
      <c r="G58" s="114">
        <v>17</v>
      </c>
      <c r="H58" s="8">
        <f>T28</f>
        <v>92442582.493703648</v>
      </c>
      <c r="I58" s="3"/>
      <c r="J58" s="49">
        <f t="shared" si="19"/>
        <v>18289272.125740219</v>
      </c>
      <c r="K58" s="58">
        <f t="shared" si="21"/>
        <v>9832483.0696400888</v>
      </c>
      <c r="L58" s="60">
        <f t="shared" si="20"/>
        <v>303176.44974591595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x14ac:dyDescent="0.3">
      <c r="A59" s="6"/>
      <c r="B59" s="6"/>
      <c r="C59" s="151"/>
      <c r="D59" s="6"/>
      <c r="E59" s="150"/>
      <c r="F59" s="6"/>
      <c r="G59" s="114">
        <v>18</v>
      </c>
      <c r="H59" s="8">
        <f>U28</f>
        <v>91656707.901126087</v>
      </c>
      <c r="I59" s="3"/>
      <c r="J59" s="49">
        <f t="shared" si="19"/>
        <v>16485264.5701588</v>
      </c>
      <c r="K59" s="58">
        <f t="shared" si="21"/>
        <v>8544916.2789530177</v>
      </c>
      <c r="L59" s="60">
        <f t="shared" si="20"/>
        <v>214713.62893018738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x14ac:dyDescent="0.3">
      <c r="A60" s="6"/>
      <c r="B60" s="6"/>
      <c r="C60" s="151"/>
      <c r="D60" s="6"/>
      <c r="E60" s="150"/>
      <c r="F60" s="6"/>
      <c r="G60" s="114">
        <v>19</v>
      </c>
      <c r="H60" s="8">
        <f>V28</f>
        <v>90855115.828697011</v>
      </c>
      <c r="I60" s="3"/>
      <c r="J60" s="49">
        <f t="shared" si="19"/>
        <v>14855537.44546444</v>
      </c>
      <c r="K60" s="58">
        <f t="shared" si="21"/>
        <v>7424126.5112865334</v>
      </c>
      <c r="L60" s="60">
        <f t="shared" si="20"/>
        <v>152025.5938332098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x14ac:dyDescent="0.3">
      <c r="A61" s="6"/>
      <c r="B61" s="6"/>
      <c r="C61" s="151"/>
      <c r="D61" s="6"/>
      <c r="E61" s="150"/>
      <c r="F61" s="6"/>
      <c r="G61" s="114">
        <v>20</v>
      </c>
      <c r="H61" s="8">
        <f>W28</f>
        <v>90037491.926819414</v>
      </c>
      <c r="I61" s="3"/>
      <c r="J61" s="49">
        <f t="shared" si="19"/>
        <v>13383499.458196968</v>
      </c>
      <c r="K61" s="58">
        <f t="shared" si="21"/>
        <v>6448694.2480267119</v>
      </c>
      <c r="L61" s="60">
        <f t="shared" si="20"/>
        <v>107612.48871410069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x14ac:dyDescent="0.3">
      <c r="A62" s="6"/>
      <c r="B62" s="6"/>
      <c r="C62" s="151"/>
      <c r="D62" s="6"/>
      <c r="E62" s="150"/>
      <c r="F62" s="6"/>
      <c r="G62" s="114">
        <v>21</v>
      </c>
      <c r="H62" s="8">
        <f>X28</f>
        <v>89203515.558904111</v>
      </c>
      <c r="I62" s="3"/>
      <c r="J62" s="49">
        <f t="shared" si="19"/>
        <v>12054121.98653058</v>
      </c>
      <c r="K62" s="58">
        <f t="shared" si="21"/>
        <v>5599932.4427894987</v>
      </c>
      <c r="L62" s="60">
        <f t="shared" si="20"/>
        <v>76154.087955960102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x14ac:dyDescent="0.3">
      <c r="A63" s="6"/>
      <c r="B63" s="6"/>
      <c r="C63" s="151"/>
      <c r="D63" s="6"/>
      <c r="E63" s="150"/>
      <c r="F63" s="6"/>
      <c r="G63" s="114">
        <v>22</v>
      </c>
      <c r="H63" s="8">
        <f>Y28</f>
        <v>88352859.675630569</v>
      </c>
      <c r="I63" s="3"/>
      <c r="J63" s="49">
        <f t="shared" si="19"/>
        <v>10853793.064870888</v>
      </c>
      <c r="K63" s="58">
        <f t="shared" si="21"/>
        <v>4861539.8251311546</v>
      </c>
      <c r="L63" s="60">
        <f t="shared" si="20"/>
        <v>53877.0521762321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x14ac:dyDescent="0.3">
      <c r="A64" s="6"/>
      <c r="B64" s="6"/>
      <c r="C64" s="151"/>
      <c r="D64" s="6"/>
      <c r="E64" s="150"/>
      <c r="F64" s="6"/>
      <c r="G64" s="114">
        <v>23</v>
      </c>
      <c r="H64" s="8">
        <f>Z28</f>
        <v>87485190.686691582</v>
      </c>
      <c r="I64" s="3"/>
      <c r="J64" s="49">
        <f t="shared" si="19"/>
        <v>9770184.9301681761</v>
      </c>
      <c r="K64" s="58">
        <f t="shared" si="21"/>
        <v>4219297.9999191547</v>
      </c>
      <c r="L64" s="60">
        <f t="shared" si="20"/>
        <v>38105.680535484506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x14ac:dyDescent="0.3">
      <c r="A65" s="6"/>
      <c r="B65" s="6"/>
      <c r="C65" s="151"/>
      <c r="D65" s="6"/>
      <c r="E65" s="150"/>
      <c r="F65" s="6"/>
      <c r="G65" s="114">
        <v>24</v>
      </c>
      <c r="H65" s="51">
        <f>AA28</f>
        <v>86600168.329973817</v>
      </c>
      <c r="I65" s="3"/>
      <c r="J65" s="48">
        <f t="shared" si="19"/>
        <v>8792133.8761483748</v>
      </c>
      <c r="K65" s="48">
        <f t="shared" si="21"/>
        <v>3660806.8298982079</v>
      </c>
      <c r="L65" s="13">
        <f t="shared" si="20"/>
        <v>26942.995582607633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x14ac:dyDescent="0.3">
      <c r="A66" s="6"/>
      <c r="B66" s="6"/>
      <c r="C66" s="151"/>
      <c r="D66" s="6"/>
      <c r="E66" s="150"/>
      <c r="F66" s="6"/>
      <c r="G66" s="115">
        <v>25</v>
      </c>
      <c r="H66" s="131">
        <f>AB28</f>
        <v>85697445.5381217</v>
      </c>
      <c r="I66" s="6"/>
      <c r="J66" s="13">
        <f t="shared" si="19"/>
        <v>7909531.2771655265</v>
      </c>
      <c r="K66" s="48">
        <f t="shared" si="21"/>
        <v>3175253.2807635204</v>
      </c>
      <c r="L66" s="13">
        <f t="shared" si="20"/>
        <v>19044.386411554595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" thickBot="1" x14ac:dyDescent="0.35">
      <c r="A67" s="6"/>
      <c r="B67" s="6"/>
      <c r="C67" s="151"/>
      <c r="D67" s="6"/>
      <c r="E67" s="150"/>
      <c r="F67" s="6"/>
      <c r="G67" s="115">
        <v>26</v>
      </c>
      <c r="H67" s="116">
        <f>AC28</f>
        <v>-57527663.587001204</v>
      </c>
      <c r="J67" s="13">
        <f t="shared" si="19"/>
        <v>-4826884.6668696515</v>
      </c>
      <c r="K67" s="48">
        <f t="shared" si="21"/>
        <v>-1868270.0539344451</v>
      </c>
      <c r="L67" s="13">
        <f t="shared" si="20"/>
        <v>-9131.6195334918266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" thickBot="1" x14ac:dyDescent="0.35">
      <c r="A68" s="6"/>
      <c r="B68" s="6"/>
      <c r="C68" s="151"/>
      <c r="D68" s="6"/>
      <c r="E68" s="150"/>
      <c r="F68" s="6"/>
      <c r="G68" s="132" t="s">
        <v>5</v>
      </c>
      <c r="H68" s="133">
        <f>IRR(H41:H67)</f>
        <v>0.32801912192847404</v>
      </c>
      <c r="I68" s="134" t="s">
        <v>13</v>
      </c>
      <c r="J68" s="7">
        <f>SUM(J41:J67)</f>
        <v>610764436.65639627</v>
      </c>
      <c r="K68" s="120">
        <f>SUM(K41:K67)</f>
        <v>392002305.85976076</v>
      </c>
      <c r="L68" s="50">
        <f>SUM(L41:L67)</f>
        <v>-60763441.822565585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x14ac:dyDescent="0.3">
      <c r="A69" s="6"/>
      <c r="B69" s="6"/>
      <c r="C69" s="151"/>
      <c r="D69" s="6"/>
      <c r="E69" s="150"/>
      <c r="F69" s="6"/>
      <c r="G69" s="114"/>
      <c r="H69" s="3"/>
      <c r="I69" s="3"/>
      <c r="J69" s="3"/>
      <c r="K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x14ac:dyDescent="0.3">
      <c r="A70" s="6"/>
      <c r="B70" s="6"/>
      <c r="C70" s="151"/>
      <c r="D70" s="6"/>
      <c r="E70" s="150"/>
      <c r="F70" s="6"/>
      <c r="G70" s="3"/>
      <c r="H70" s="3"/>
      <c r="I70" s="3"/>
      <c r="J70" s="3"/>
      <c r="K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x14ac:dyDescent="0.3">
      <c r="A71" s="6"/>
      <c r="B71" s="6"/>
      <c r="C71" s="151"/>
      <c r="D71" s="6"/>
      <c r="E71" s="150"/>
      <c r="F71" s="6"/>
      <c r="G71" s="3"/>
      <c r="H71" s="3"/>
      <c r="I71" s="3"/>
      <c r="J71" s="3"/>
      <c r="K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x14ac:dyDescent="0.3">
      <c r="A72" s="6"/>
      <c r="B72" s="6"/>
      <c r="C72" s="151"/>
      <c r="D72" s="6"/>
      <c r="E72" s="150"/>
      <c r="F72" s="6"/>
      <c r="G72" s="3"/>
      <c r="H72" s="3"/>
      <c r="I72" s="3"/>
      <c r="J72" s="3"/>
      <c r="K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x14ac:dyDescent="0.3">
      <c r="A73" s="6"/>
      <c r="B73" s="6"/>
      <c r="C73" s="151"/>
      <c r="D73" s="6"/>
      <c r="E73" s="150"/>
      <c r="F73" s="6"/>
      <c r="G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x14ac:dyDescent="0.3">
      <c r="A74" s="6"/>
      <c r="B74" s="6"/>
      <c r="C74" s="151"/>
      <c r="D74" s="6"/>
      <c r="E74" s="150"/>
      <c r="F74" s="6"/>
      <c r="G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x14ac:dyDescent="0.3">
      <c r="A75" s="6"/>
      <c r="B75" s="6"/>
      <c r="C75" s="151"/>
      <c r="D75" s="6"/>
      <c r="E75" s="150"/>
      <c r="F75" s="6"/>
      <c r="G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x14ac:dyDescent="0.3">
      <c r="A76" s="6"/>
      <c r="B76" s="6"/>
      <c r="C76" s="151"/>
      <c r="D76" s="6"/>
      <c r="E76" s="150"/>
      <c r="F76" s="6"/>
      <c r="G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x14ac:dyDescent="0.3">
      <c r="A77" s="6"/>
      <c r="B77" s="6"/>
      <c r="C77" s="151"/>
      <c r="D77" s="6"/>
      <c r="E77" s="150"/>
      <c r="F77" s="6"/>
      <c r="G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x14ac:dyDescent="0.3">
      <c r="A78" s="6"/>
      <c r="B78" s="6"/>
      <c r="C78" s="151"/>
      <c r="D78" s="6"/>
      <c r="E78" s="150"/>
      <c r="F78" s="6"/>
      <c r="G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x14ac:dyDescent="0.3">
      <c r="A79" s="6"/>
      <c r="B79" s="6"/>
      <c r="C79" s="151"/>
      <c r="D79" s="6"/>
      <c r="E79" s="150"/>
      <c r="F79" s="6"/>
      <c r="G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x14ac:dyDescent="0.3">
      <c r="A80" s="6"/>
      <c r="B80" s="6"/>
      <c r="C80" s="151"/>
      <c r="D80" s="6"/>
      <c r="E80" s="150"/>
      <c r="F80" s="6"/>
      <c r="G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x14ac:dyDescent="0.3">
      <c r="A81" s="6"/>
      <c r="B81" s="6"/>
      <c r="C81" s="151"/>
      <c r="D81" s="6"/>
      <c r="E81" s="150"/>
      <c r="F81" s="6"/>
      <c r="G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x14ac:dyDescent="0.3">
      <c r="A82" s="6"/>
      <c r="B82" s="6"/>
      <c r="C82" s="151"/>
      <c r="D82" s="6"/>
      <c r="E82" s="150"/>
      <c r="F82" s="6"/>
      <c r="G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x14ac:dyDescent="0.3">
      <c r="A83" s="6"/>
      <c r="B83" s="6"/>
      <c r="C83" s="151"/>
      <c r="D83" s="6"/>
      <c r="E83" s="150"/>
      <c r="F83" s="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x14ac:dyDescent="0.3">
      <c r="A84" s="6"/>
      <c r="B84" s="6"/>
      <c r="C84" s="151"/>
      <c r="D84" s="6"/>
      <c r="E84" s="150"/>
      <c r="F84" s="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x14ac:dyDescent="0.3">
      <c r="A85" s="6"/>
      <c r="B85" s="6"/>
      <c r="C85" s="151"/>
      <c r="D85" s="6"/>
      <c r="E85" s="150"/>
      <c r="F85" s="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x14ac:dyDescent="0.3">
      <c r="A86" s="6"/>
      <c r="B86" s="6"/>
      <c r="C86" s="151"/>
      <c r="D86" s="6"/>
      <c r="E86" s="150"/>
      <c r="F86" s="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x14ac:dyDescent="0.3">
      <c r="A87" s="6"/>
      <c r="B87" s="6"/>
      <c r="C87" s="6"/>
      <c r="D87" s="6"/>
      <c r="E87" s="150"/>
      <c r="F87" s="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x14ac:dyDescent="0.3">
      <c r="A88" s="9"/>
      <c r="B88" s="6"/>
      <c r="C88" s="151"/>
      <c r="D88" s="6"/>
      <c r="E88" s="150"/>
      <c r="F88" s="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x14ac:dyDescent="0.3">
      <c r="A90" s="6"/>
      <c r="B90" s="66"/>
      <c r="C90" s="66"/>
      <c r="D90" s="66"/>
      <c r="E90" s="66"/>
      <c r="F90" s="66"/>
      <c r="G90" s="3"/>
      <c r="H90" s="3"/>
      <c r="I90" s="3"/>
      <c r="J90" s="3"/>
      <c r="K90" s="3"/>
      <c r="L90" s="3"/>
    </row>
    <row r="91" spans="1:45" x14ac:dyDescent="0.3">
      <c r="A91" s="157"/>
      <c r="B91" s="157"/>
      <c r="C91" s="157"/>
      <c r="D91" s="157"/>
      <c r="E91" s="158"/>
      <c r="F91" s="66"/>
      <c r="G91" s="3"/>
      <c r="H91" s="3"/>
      <c r="I91" s="3"/>
      <c r="J91" s="3"/>
      <c r="K91" s="3"/>
      <c r="L91" s="3"/>
    </row>
    <row r="92" spans="1:45" x14ac:dyDescent="0.3">
      <c r="A92" s="66"/>
      <c r="B92" s="66"/>
      <c r="C92" s="66"/>
      <c r="D92" s="66"/>
      <c r="E92" s="66"/>
      <c r="F92" s="66"/>
      <c r="G92" s="3"/>
      <c r="H92" s="3"/>
      <c r="I92" s="3"/>
      <c r="J92" s="3"/>
      <c r="K92" s="3"/>
      <c r="L92" s="3"/>
    </row>
    <row r="93" spans="1:45" x14ac:dyDescent="0.3">
      <c r="G93" s="3"/>
      <c r="H93" s="3"/>
      <c r="I93" s="3"/>
      <c r="J93" s="3"/>
      <c r="K93" s="3"/>
      <c r="L93" s="3"/>
    </row>
    <row r="94" spans="1:45" x14ac:dyDescent="0.3">
      <c r="G94" s="3"/>
      <c r="H94" s="3"/>
      <c r="I94" s="3"/>
      <c r="J94" s="3"/>
      <c r="K94" s="3"/>
      <c r="L94" s="3"/>
    </row>
    <row r="95" spans="1:45" x14ac:dyDescent="0.3">
      <c r="G95" s="3"/>
      <c r="H95" s="3"/>
      <c r="I95" s="3"/>
      <c r="J95" s="3"/>
      <c r="K95" s="3"/>
      <c r="L95" s="3"/>
    </row>
    <row r="96" spans="1:45" x14ac:dyDescent="0.3">
      <c r="G96" s="3"/>
      <c r="H96" s="3"/>
      <c r="I96" s="3"/>
      <c r="J96" s="3"/>
      <c r="K96" s="3"/>
      <c r="L96" s="3"/>
    </row>
    <row r="97" spans="7:12" x14ac:dyDescent="0.3">
      <c r="G97" s="3"/>
      <c r="H97" s="3"/>
      <c r="I97" s="3"/>
      <c r="J97" s="3"/>
      <c r="K97" s="3"/>
      <c r="L97" s="3"/>
    </row>
    <row r="98" spans="7:12" x14ac:dyDescent="0.3">
      <c r="G98" s="3"/>
      <c r="H98" s="3"/>
      <c r="I98" s="3"/>
      <c r="J98" s="3"/>
      <c r="K98" s="3"/>
      <c r="L98" s="3"/>
    </row>
    <row r="99" spans="7:12" x14ac:dyDescent="0.3">
      <c r="G99" s="3"/>
      <c r="H99" s="3"/>
      <c r="I99" s="3"/>
      <c r="J99" s="3"/>
      <c r="K99" s="3"/>
      <c r="L99" s="3"/>
    </row>
    <row r="100" spans="7:12" x14ac:dyDescent="0.3">
      <c r="G100" s="3"/>
      <c r="H100" s="3"/>
      <c r="I100" s="3"/>
      <c r="J100" s="3"/>
      <c r="K100" s="3"/>
      <c r="L100" s="3"/>
    </row>
    <row r="101" spans="7:12" x14ac:dyDescent="0.3">
      <c r="G101" s="3"/>
      <c r="H101" s="3"/>
      <c r="I101" s="3"/>
      <c r="J101" s="3"/>
      <c r="K101" s="3"/>
      <c r="L101" s="3"/>
    </row>
    <row r="102" spans="7:12" x14ac:dyDescent="0.3">
      <c r="G102" s="3"/>
      <c r="H102" s="3"/>
      <c r="I102" s="3"/>
      <c r="J102" s="3"/>
      <c r="K102" s="3"/>
      <c r="L102" s="3"/>
    </row>
    <row r="103" spans="7:12" x14ac:dyDescent="0.3">
      <c r="G103" s="3"/>
      <c r="H103" s="3"/>
      <c r="I103" s="3"/>
      <c r="J103" s="3"/>
      <c r="K103" s="3"/>
      <c r="L103" s="3"/>
    </row>
  </sheetData>
  <mergeCells count="1">
    <mergeCell ref="F1:H1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E50CC-370D-416A-830E-06DAB87BF0B4}">
  <dimension ref="A1:F17"/>
  <sheetViews>
    <sheetView workbookViewId="0">
      <selection activeCell="B10" sqref="B10:C15"/>
    </sheetView>
  </sheetViews>
  <sheetFormatPr defaultRowHeight="14.4" x14ac:dyDescent="0.3"/>
  <sheetData>
    <row r="1" spans="1:6" x14ac:dyDescent="0.3">
      <c r="A1">
        <v>7</v>
      </c>
      <c r="B1">
        <v>23</v>
      </c>
    </row>
    <row r="2" spans="1:6" x14ac:dyDescent="0.3">
      <c r="A2">
        <v>6</v>
      </c>
      <c r="B2">
        <v>24</v>
      </c>
    </row>
    <row r="3" spans="1:6" x14ac:dyDescent="0.3">
      <c r="A3">
        <v>5</v>
      </c>
      <c r="B3">
        <v>24</v>
      </c>
    </row>
    <row r="4" spans="1:6" x14ac:dyDescent="0.3">
      <c r="A4">
        <v>4</v>
      </c>
      <c r="B4">
        <v>26</v>
      </c>
    </row>
    <row r="8" spans="1:6" x14ac:dyDescent="0.3">
      <c r="D8" s="167"/>
    </row>
    <row r="9" spans="1:6" x14ac:dyDescent="0.3">
      <c r="D9" s="167"/>
    </row>
    <row r="10" spans="1:6" x14ac:dyDescent="0.3">
      <c r="B10" t="s">
        <v>60</v>
      </c>
      <c r="C10" t="s">
        <v>61</v>
      </c>
      <c r="D10" s="167"/>
      <c r="E10" t="s">
        <v>63</v>
      </c>
    </row>
    <row r="11" spans="1:6" x14ac:dyDescent="0.3">
      <c r="A11" s="160"/>
      <c r="B11" s="160">
        <v>70</v>
      </c>
      <c r="C11" s="160">
        <v>30</v>
      </c>
      <c r="D11" s="168" t="s">
        <v>65</v>
      </c>
      <c r="E11" s="160">
        <v>30</v>
      </c>
      <c r="F11" s="160" t="s">
        <v>64</v>
      </c>
    </row>
    <row r="12" spans="1:6" x14ac:dyDescent="0.3">
      <c r="A12" t="s">
        <v>62</v>
      </c>
      <c r="B12">
        <v>80</v>
      </c>
      <c r="C12">
        <v>40</v>
      </c>
      <c r="D12" s="167" t="s">
        <v>64</v>
      </c>
      <c r="E12">
        <v>40</v>
      </c>
      <c r="F12" t="s">
        <v>65</v>
      </c>
    </row>
    <row r="13" spans="1:6" x14ac:dyDescent="0.3">
      <c r="B13" t="s">
        <v>68</v>
      </c>
      <c r="C13" t="s">
        <v>67</v>
      </c>
      <c r="D13" s="167"/>
      <c r="E13" t="s">
        <v>66</v>
      </c>
    </row>
    <row r="14" spans="1:6" x14ac:dyDescent="0.3">
      <c r="D14" s="167"/>
    </row>
    <row r="15" spans="1:6" x14ac:dyDescent="0.3">
      <c r="D15" s="167"/>
    </row>
    <row r="16" spans="1:6" x14ac:dyDescent="0.3">
      <c r="D16" s="167"/>
    </row>
    <row r="17" spans="4:4" x14ac:dyDescent="0.3">
      <c r="D17" s="16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CASHFLOW</vt:lpstr>
      <vt:lpstr>Sheet1</vt:lpstr>
    </vt:vector>
  </TitlesOfParts>
  <Company>Liverpool John Moores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</dc:creator>
  <cp:lastModifiedBy>Karl</cp:lastModifiedBy>
  <dcterms:created xsi:type="dcterms:W3CDTF">2013-09-30T05:44:01Z</dcterms:created>
  <dcterms:modified xsi:type="dcterms:W3CDTF">2021-03-24T16:56:39Z</dcterms:modified>
</cp:coreProperties>
</file>